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13_ncr:1_{668FB180-33B7-4AB2-A074-BF2190DEF121}" xr6:coauthVersionLast="47" xr6:coauthVersionMax="47" xr10:uidLastSave="{00000000-0000-0000-0000-000000000000}"/>
  <bookViews>
    <workbookView xWindow="0" yWindow="0" windowWidth="20490" windowHeight="11520" tabRatio="901" firstSheet="3" activeTab="5" xr2:uid="{83709984-BB14-4BC6-98D5-BFA7C02737B0}"/>
  </bookViews>
  <sheets>
    <sheet name="1" sheetId="1" r:id="rId1"/>
    <sheet name="2" sheetId="2" r:id="rId2"/>
    <sheet name="BOLLA" sheetId="5" r:id="rId3"/>
    <sheet name="3" sheetId="6" r:id="rId4"/>
    <sheet name="4" sheetId="19" r:id="rId5"/>
    <sheet name="5" sheetId="4" r:id="rId6"/>
    <sheet name="6" sheetId="7" r:id="rId7"/>
    <sheet name="7" sheetId="10" r:id="rId8"/>
    <sheet name="8" sheetId="8" r:id="rId9"/>
    <sheet name="9" sheetId="20" r:id="rId10"/>
    <sheet name="10" sheetId="11" r:id="rId11"/>
    <sheet name="11" sheetId="9" r:id="rId12"/>
    <sheet name="12" sheetId="14" r:id="rId13"/>
    <sheet name="13" sheetId="15" r:id="rId14"/>
    <sheet name="14" sheetId="18" r:id="rId15"/>
    <sheet name="15" sheetId="12" r:id="rId16"/>
    <sheet name="16" sheetId="25" r:id="rId17"/>
    <sheet name="16B" sheetId="31" r:id="rId18"/>
    <sheet name="17" sheetId="21" r:id="rId19"/>
    <sheet name="18" sheetId="23" r:id="rId20"/>
    <sheet name="19" sheetId="13" r:id="rId21"/>
    <sheet name="20" sheetId="26" r:id="rId22"/>
    <sheet name="21" sheetId="17" r:id="rId23"/>
    <sheet name="22" sheetId="16" r:id="rId24"/>
    <sheet name="23" sheetId="29" r:id="rId25"/>
    <sheet name="23B" sheetId="32" r:id="rId26"/>
    <sheet name="24" sheetId="27" r:id="rId27"/>
    <sheet name="25" sheetId="22" r:id="rId28"/>
    <sheet name="SIMART" sheetId="33" r:id="rId29"/>
    <sheet name="Foglio1" sheetId="35" r:id="rId30"/>
    <sheet name="27" sheetId="28" r:id="rId31"/>
    <sheet name="28" sheetId="24" r:id="rId32"/>
    <sheet name="29" sheetId="30" r:id="rId33"/>
  </sheets>
  <definedNames>
    <definedName name="_xlnm.Print_Area" localSheetId="0">'1'!$A$1:$F$43</definedName>
    <definedName name="_xlnm.Print_Area" localSheetId="10">'10'!$A$1:$F$43</definedName>
    <definedName name="_xlnm.Print_Area" localSheetId="12">'12'!$A$1:$I$49</definedName>
    <definedName name="_xlnm.Print_Area" localSheetId="13">'13'!$A$1:$F$69</definedName>
    <definedName name="_xlnm.Print_Area" localSheetId="14">'14'!$A$1:$F$45</definedName>
    <definedName name="_xlnm.Print_Area" localSheetId="15">'15'!$A$2:$F$52</definedName>
    <definedName name="_xlnm.Print_Area" localSheetId="16">'16'!$A$72:$G$148</definedName>
    <definedName name="_xlnm.Print_Area" localSheetId="17">'16B'!$A$1:$F$45</definedName>
    <definedName name="_xlnm.Print_Area" localSheetId="18">'17'!$A$1:$H$59</definedName>
    <definedName name="_xlnm.Print_Area" localSheetId="19">'18'!$A$1:$F$65</definedName>
    <definedName name="_xlnm.Print_Area" localSheetId="20">'19'!$A$1:$F$45</definedName>
    <definedName name="_xlnm.Print_Area" localSheetId="1">'2'!$A$1:$F$49</definedName>
    <definedName name="_xlnm.Print_Area" localSheetId="21">'20'!$A$64:$F$106</definedName>
    <definedName name="_xlnm.Print_Area" localSheetId="22">'21'!$B$47:$F$71</definedName>
    <definedName name="_xlnm.Print_Area" localSheetId="23">'22'!$A$1:$F$45</definedName>
    <definedName name="_xlnm.Print_Area" localSheetId="24">'23'!$A$1:$F$71</definedName>
    <definedName name="_xlnm.Print_Area" localSheetId="25">'23B'!$A$1:$G$72</definedName>
    <definedName name="_xlnm.Print_Area" localSheetId="26">'24'!$A$1:$F$52</definedName>
    <definedName name="_xlnm.Print_Area" localSheetId="27">'25'!$A$1:$I$68</definedName>
    <definedName name="_xlnm.Print_Area" localSheetId="30">'27'!$A$1:$F$76</definedName>
    <definedName name="_xlnm.Print_Area" localSheetId="32">'29'!$A$1:$F$85</definedName>
    <definedName name="_xlnm.Print_Area" localSheetId="4">'4'!$A$1:$H$44</definedName>
    <definedName name="_xlnm.Print_Area" localSheetId="5">'5'!$A$1:$F$45</definedName>
    <definedName name="_xlnm.Print_Area" localSheetId="7">'7'!$A$1:$G$79</definedName>
    <definedName name="_xlnm.Print_Area" localSheetId="9">'9'!$A$1:$H$50</definedName>
    <definedName name="_xlnm.Print_Area" localSheetId="28">SIMART!$A$1:$G$111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3" i="33" l="1"/>
  <c r="I105" i="33"/>
  <c r="I103" i="33"/>
  <c r="I102" i="33"/>
  <c r="G102" i="33"/>
  <c r="G101" i="33"/>
  <c r="G99" i="33"/>
  <c r="G98" i="33"/>
  <c r="F75" i="30"/>
  <c r="F58" i="30"/>
  <c r="H77" i="30"/>
  <c r="H15" i="30"/>
  <c r="F15" i="30" s="1"/>
  <c r="H16" i="30"/>
  <c r="F16" i="30" s="1"/>
  <c r="H17" i="30"/>
  <c r="F17" i="30" s="1"/>
  <c r="H18" i="30"/>
  <c r="F18" i="30" s="1"/>
  <c r="H19" i="30"/>
  <c r="F19" i="30" s="1"/>
  <c r="H20" i="30"/>
  <c r="F20" i="30" s="1"/>
  <c r="H21" i="30"/>
  <c r="F21" i="30" s="1"/>
  <c r="H22" i="30"/>
  <c r="F22" i="30" s="1"/>
  <c r="H23" i="30"/>
  <c r="F23" i="30" s="1"/>
  <c r="H24" i="30"/>
  <c r="F24" i="30" s="1"/>
  <c r="H25" i="30"/>
  <c r="F25" i="30" s="1"/>
  <c r="H26" i="30"/>
  <c r="F26" i="30" s="1"/>
  <c r="H27" i="30"/>
  <c r="F27" i="30" s="1"/>
  <c r="H28" i="30"/>
  <c r="F28" i="30" s="1"/>
  <c r="H29" i="30"/>
  <c r="F29" i="30" s="1"/>
  <c r="H30" i="30"/>
  <c r="F30" i="30" s="1"/>
  <c r="H31" i="30"/>
  <c r="F31" i="30" s="1"/>
  <c r="H32" i="30"/>
  <c r="F32" i="30" s="1"/>
  <c r="H33" i="30"/>
  <c r="F33" i="30" s="1"/>
  <c r="H34" i="30"/>
  <c r="F34" i="30" s="1"/>
  <c r="H35" i="30"/>
  <c r="F35" i="30" s="1"/>
  <c r="H36" i="30"/>
  <c r="F36" i="30" s="1"/>
  <c r="H37" i="30"/>
  <c r="F37" i="30" s="1"/>
  <c r="H38" i="30"/>
  <c r="F38" i="30" s="1"/>
  <c r="H39" i="30"/>
  <c r="F39" i="30" s="1"/>
  <c r="H40" i="30"/>
  <c r="F40" i="30" s="1"/>
  <c r="H41" i="30"/>
  <c r="F41" i="30" s="1"/>
  <c r="H42" i="30"/>
  <c r="F42" i="30" s="1"/>
  <c r="H43" i="30"/>
  <c r="F43" i="30" s="1"/>
  <c r="H44" i="30"/>
  <c r="F44" i="30" s="1"/>
  <c r="H45" i="30"/>
  <c r="F45" i="30" s="1"/>
  <c r="H46" i="30"/>
  <c r="F46" i="30" s="1"/>
  <c r="H47" i="30"/>
  <c r="F47" i="30" s="1"/>
  <c r="H48" i="30"/>
  <c r="F48" i="30" s="1"/>
  <c r="H49" i="30"/>
  <c r="F49" i="30" s="1"/>
  <c r="H50" i="30"/>
  <c r="F50" i="30" s="1"/>
  <c r="H51" i="30"/>
  <c r="F51" i="30" s="1"/>
  <c r="H52" i="30"/>
  <c r="F52" i="30" s="1"/>
  <c r="H53" i="30"/>
  <c r="F53" i="30" s="1"/>
  <c r="H54" i="30"/>
  <c r="F54" i="30" s="1"/>
  <c r="H55" i="30"/>
  <c r="F55" i="30" s="1"/>
  <c r="H56" i="30"/>
  <c r="F56" i="30" s="1"/>
  <c r="H57" i="30"/>
  <c r="F57" i="30" s="1"/>
  <c r="H59" i="30"/>
  <c r="F59" i="30" s="1"/>
  <c r="H60" i="30"/>
  <c r="F60" i="30" s="1"/>
  <c r="H61" i="30"/>
  <c r="F61" i="30" s="1"/>
  <c r="H62" i="30"/>
  <c r="F62" i="30" s="1"/>
  <c r="H63" i="30"/>
  <c r="F63" i="30" s="1"/>
  <c r="H64" i="30"/>
  <c r="F64" i="30" s="1"/>
  <c r="H65" i="30"/>
  <c r="F65" i="30" s="1"/>
  <c r="H66" i="30"/>
  <c r="F66" i="30" s="1"/>
  <c r="H67" i="30"/>
  <c r="F67" i="30" s="1"/>
  <c r="H68" i="30"/>
  <c r="F68" i="30" s="1"/>
  <c r="H69" i="30"/>
  <c r="F69" i="30" s="1"/>
  <c r="H70" i="30"/>
  <c r="F70" i="30" s="1"/>
  <c r="H71" i="30"/>
  <c r="F71" i="30" s="1"/>
  <c r="H72" i="30"/>
  <c r="F72" i="30" s="1"/>
  <c r="H73" i="30"/>
  <c r="F73" i="30" s="1"/>
  <c r="H14" i="30"/>
  <c r="F14" i="30" s="1"/>
  <c r="I91" i="33"/>
  <c r="G91" i="33" s="1"/>
  <c r="I92" i="33"/>
  <c r="G92" i="33" s="1"/>
  <c r="I93" i="33"/>
  <c r="G93" i="33" s="1"/>
  <c r="I94" i="33"/>
  <c r="G94" i="33" s="1"/>
  <c r="I95" i="33"/>
  <c r="G95" i="33" s="1"/>
  <c r="I96" i="33"/>
  <c r="G96" i="33" s="1"/>
  <c r="I97" i="33"/>
  <c r="G97" i="33" s="1"/>
  <c r="I83" i="33"/>
  <c r="G83" i="33" s="1"/>
  <c r="I84" i="33"/>
  <c r="G84" i="33" s="1"/>
  <c r="I85" i="33"/>
  <c r="G85" i="33" s="1"/>
  <c r="I86" i="33"/>
  <c r="G86" i="33" s="1"/>
  <c r="I87" i="33"/>
  <c r="G87" i="33" s="1"/>
  <c r="I88" i="33"/>
  <c r="G88" i="33" s="1"/>
  <c r="I89" i="33"/>
  <c r="G89" i="33" s="1"/>
  <c r="I90" i="33"/>
  <c r="G90" i="33" s="1"/>
  <c r="I15" i="33"/>
  <c r="G15" i="33" s="1"/>
  <c r="I16" i="33"/>
  <c r="G16" i="33" s="1"/>
  <c r="I17" i="33"/>
  <c r="G17" i="33" s="1"/>
  <c r="I18" i="33"/>
  <c r="G18" i="33" s="1"/>
  <c r="I19" i="33"/>
  <c r="G19" i="33" s="1"/>
  <c r="I20" i="33"/>
  <c r="G20" i="33" s="1"/>
  <c r="I21" i="33"/>
  <c r="G21" i="33" s="1"/>
  <c r="I22" i="33"/>
  <c r="G22" i="33" s="1"/>
  <c r="I23" i="33"/>
  <c r="G23" i="33" s="1"/>
  <c r="I24" i="33"/>
  <c r="G24" i="33" s="1"/>
  <c r="I25" i="33"/>
  <c r="G25" i="33" s="1"/>
  <c r="I26" i="33"/>
  <c r="G26" i="33" s="1"/>
  <c r="I27" i="33"/>
  <c r="G27" i="33" s="1"/>
  <c r="I28" i="33"/>
  <c r="G28" i="33" s="1"/>
  <c r="I29" i="33"/>
  <c r="G29" i="33" s="1"/>
  <c r="I30" i="33"/>
  <c r="G30" i="33" s="1"/>
  <c r="I31" i="33"/>
  <c r="G31" i="33" s="1"/>
  <c r="I32" i="33"/>
  <c r="G32" i="33" s="1"/>
  <c r="I33" i="33"/>
  <c r="G33" i="33" s="1"/>
  <c r="I34" i="33"/>
  <c r="G34" i="33" s="1"/>
  <c r="I35" i="33"/>
  <c r="G35" i="33" s="1"/>
  <c r="I36" i="33"/>
  <c r="G36" i="33" s="1"/>
  <c r="I37" i="33"/>
  <c r="G37" i="33" s="1"/>
  <c r="I38" i="33"/>
  <c r="G38" i="33" s="1"/>
  <c r="I39" i="33"/>
  <c r="G39" i="33" s="1"/>
  <c r="I40" i="33"/>
  <c r="G40" i="33" s="1"/>
  <c r="I41" i="33"/>
  <c r="G41" i="33" s="1"/>
  <c r="I42" i="33"/>
  <c r="G42" i="33" s="1"/>
  <c r="I43" i="33"/>
  <c r="G43" i="33" s="1"/>
  <c r="I44" i="33"/>
  <c r="G44" i="33" s="1"/>
  <c r="I45" i="33"/>
  <c r="G45" i="33" s="1"/>
  <c r="I46" i="33"/>
  <c r="G46" i="33" s="1"/>
  <c r="I47" i="33"/>
  <c r="G47" i="33" s="1"/>
  <c r="I48" i="33"/>
  <c r="G48" i="33" s="1"/>
  <c r="I49" i="33"/>
  <c r="G49" i="33" s="1"/>
  <c r="I50" i="33"/>
  <c r="G50" i="33" s="1"/>
  <c r="I51" i="33"/>
  <c r="G51" i="33" s="1"/>
  <c r="I52" i="33"/>
  <c r="G52" i="33" s="1"/>
  <c r="I53" i="33"/>
  <c r="G53" i="33" s="1"/>
  <c r="I54" i="33"/>
  <c r="G54" i="33" s="1"/>
  <c r="I55" i="33"/>
  <c r="G55" i="33" s="1"/>
  <c r="I56" i="33"/>
  <c r="G56" i="33" s="1"/>
  <c r="I57" i="33"/>
  <c r="G57" i="33" s="1"/>
  <c r="I58" i="33"/>
  <c r="G58" i="33" s="1"/>
  <c r="I59" i="33"/>
  <c r="G59" i="33" s="1"/>
  <c r="I60" i="33"/>
  <c r="G60" i="33" s="1"/>
  <c r="I61" i="33"/>
  <c r="G61" i="33" s="1"/>
  <c r="I62" i="33"/>
  <c r="G62" i="33" s="1"/>
  <c r="I63" i="33"/>
  <c r="G63" i="33" s="1"/>
  <c r="I64" i="33"/>
  <c r="G64" i="33" s="1"/>
  <c r="I65" i="33"/>
  <c r="G65" i="33" s="1"/>
  <c r="I66" i="33"/>
  <c r="G66" i="33" s="1"/>
  <c r="I67" i="33"/>
  <c r="G67" i="33" s="1"/>
  <c r="I68" i="33"/>
  <c r="G68" i="33" s="1"/>
  <c r="I69" i="33"/>
  <c r="G69" i="33" s="1"/>
  <c r="I70" i="33"/>
  <c r="G70" i="33" s="1"/>
  <c r="I71" i="33"/>
  <c r="G71" i="33" s="1"/>
  <c r="I72" i="33"/>
  <c r="G72" i="33" s="1"/>
  <c r="I73" i="33"/>
  <c r="G73" i="33" s="1"/>
  <c r="I74" i="33"/>
  <c r="G74" i="33" s="1"/>
  <c r="I75" i="33"/>
  <c r="G75" i="33" s="1"/>
  <c r="I76" i="33"/>
  <c r="G76" i="33" s="1"/>
  <c r="I77" i="33"/>
  <c r="G77" i="33" s="1"/>
  <c r="I78" i="33"/>
  <c r="G78" i="33" s="1"/>
  <c r="I79" i="33"/>
  <c r="G79" i="33" s="1"/>
  <c r="I80" i="33"/>
  <c r="G80" i="33" s="1"/>
  <c r="I81" i="33"/>
  <c r="G81" i="33" s="1"/>
  <c r="I82" i="33"/>
  <c r="G82" i="33" s="1"/>
  <c r="I14" i="33"/>
  <c r="I99" i="33" s="1"/>
  <c r="F118" i="33"/>
  <c r="D96" i="32"/>
  <c r="G96" i="32" s="1"/>
  <c r="I54" i="32"/>
  <c r="G54" i="32" s="1"/>
  <c r="I55" i="32"/>
  <c r="G55" i="32" s="1"/>
  <c r="I56" i="32"/>
  <c r="G56" i="32" s="1"/>
  <c r="I57" i="32"/>
  <c r="G57" i="32" s="1"/>
  <c r="I58" i="32"/>
  <c r="G58" i="32" s="1"/>
  <c r="I59" i="32"/>
  <c r="G59" i="32" s="1"/>
  <c r="I60" i="32"/>
  <c r="G60" i="32" s="1"/>
  <c r="I61" i="32"/>
  <c r="G61" i="32" s="1"/>
  <c r="I62" i="32"/>
  <c r="G62" i="32" s="1"/>
  <c r="I63" i="32"/>
  <c r="G63" i="32" s="1"/>
  <c r="I36" i="32"/>
  <c r="G36" i="32" s="1"/>
  <c r="I37" i="32"/>
  <c r="G37" i="32" s="1"/>
  <c r="I38" i="32"/>
  <c r="G38" i="32" s="1"/>
  <c r="I39" i="32"/>
  <c r="G39" i="32" s="1"/>
  <c r="I40" i="32"/>
  <c r="G40" i="32" s="1"/>
  <c r="I41" i="32"/>
  <c r="G41" i="32" s="1"/>
  <c r="I42" i="32"/>
  <c r="G42" i="32" s="1"/>
  <c r="I43" i="32"/>
  <c r="G43" i="32" s="1"/>
  <c r="I44" i="32"/>
  <c r="G44" i="32" s="1"/>
  <c r="I45" i="32"/>
  <c r="G45" i="32" s="1"/>
  <c r="I46" i="32"/>
  <c r="G46" i="32" s="1"/>
  <c r="I47" i="32"/>
  <c r="G47" i="32" s="1"/>
  <c r="I48" i="32"/>
  <c r="G48" i="32" s="1"/>
  <c r="I49" i="32"/>
  <c r="G49" i="32" s="1"/>
  <c r="I50" i="32"/>
  <c r="G50" i="32" s="1"/>
  <c r="I51" i="32"/>
  <c r="G51" i="32" s="1"/>
  <c r="I52" i="32"/>
  <c r="G52" i="32" s="1"/>
  <c r="I53" i="32"/>
  <c r="G53" i="32" s="1"/>
  <c r="I14" i="32"/>
  <c r="G14" i="32" s="1"/>
  <c r="I15" i="32"/>
  <c r="G15" i="32" s="1"/>
  <c r="I16" i="32"/>
  <c r="G16" i="32" s="1"/>
  <c r="I17" i="32"/>
  <c r="G17" i="32" s="1"/>
  <c r="I18" i="32"/>
  <c r="G18" i="32" s="1"/>
  <c r="I19" i="32"/>
  <c r="G19" i="32" s="1"/>
  <c r="I20" i="32"/>
  <c r="G20" i="32" s="1"/>
  <c r="I21" i="32"/>
  <c r="G21" i="32" s="1"/>
  <c r="I22" i="32"/>
  <c r="G22" i="32" s="1"/>
  <c r="I23" i="32"/>
  <c r="G23" i="32" s="1"/>
  <c r="I24" i="32"/>
  <c r="G24" i="32" s="1"/>
  <c r="I25" i="32"/>
  <c r="G25" i="32" s="1"/>
  <c r="I26" i="32"/>
  <c r="G26" i="32" s="1"/>
  <c r="I27" i="32"/>
  <c r="G27" i="32" s="1"/>
  <c r="I28" i="32"/>
  <c r="G28" i="32" s="1"/>
  <c r="I29" i="32"/>
  <c r="G29" i="32" s="1"/>
  <c r="I30" i="32"/>
  <c r="G30" i="32" s="1"/>
  <c r="I31" i="32"/>
  <c r="G31" i="32" s="1"/>
  <c r="I32" i="32"/>
  <c r="G32" i="32" s="1"/>
  <c r="I33" i="32"/>
  <c r="G33" i="32" s="1"/>
  <c r="I34" i="32"/>
  <c r="G34" i="32" s="1"/>
  <c r="I35" i="32"/>
  <c r="G35" i="32" s="1"/>
  <c r="I13" i="32"/>
  <c r="G13" i="32" s="1"/>
  <c r="F36" i="31"/>
  <c r="F34" i="31"/>
  <c r="F25" i="31"/>
  <c r="F33" i="31" s="1"/>
  <c r="F15" i="31"/>
  <c r="F16" i="31"/>
  <c r="F17" i="31"/>
  <c r="F18" i="31"/>
  <c r="F20" i="31"/>
  <c r="F21" i="31"/>
  <c r="F22" i="31"/>
  <c r="F23" i="31"/>
  <c r="F14" i="31"/>
  <c r="H27" i="31"/>
  <c r="F29" i="31"/>
  <c r="H15" i="31"/>
  <c r="H16" i="31"/>
  <c r="H17" i="31"/>
  <c r="H18" i="31"/>
  <c r="H19" i="31"/>
  <c r="H20" i="31"/>
  <c r="H21" i="31"/>
  <c r="H22" i="31"/>
  <c r="H14" i="31"/>
  <c r="D29" i="31"/>
  <c r="F52" i="31"/>
  <c r="F92" i="30"/>
  <c r="F29" i="29"/>
  <c r="F62" i="29" s="1"/>
  <c r="F20" i="29"/>
  <c r="F21" i="29"/>
  <c r="F22" i="29"/>
  <c r="F23" i="29"/>
  <c r="F24" i="29"/>
  <c r="F25" i="29"/>
  <c r="F26" i="29"/>
  <c r="F27" i="29"/>
  <c r="F19" i="29"/>
  <c r="D60" i="29"/>
  <c r="F60" i="29" s="1"/>
  <c r="H15" i="29"/>
  <c r="H16" i="29"/>
  <c r="H17" i="29"/>
  <c r="H18" i="29"/>
  <c r="H19" i="29"/>
  <c r="H20" i="29"/>
  <c r="H21" i="29"/>
  <c r="H22" i="29"/>
  <c r="H23" i="29"/>
  <c r="H24" i="29"/>
  <c r="H25" i="29"/>
  <c r="H26" i="29"/>
  <c r="H14" i="29"/>
  <c r="H29" i="29" s="1"/>
  <c r="H30" i="29" s="1"/>
  <c r="F73" i="28"/>
  <c r="F71" i="28"/>
  <c r="F19" i="28"/>
  <c r="F20" i="28"/>
  <c r="F23" i="28"/>
  <c r="F28" i="28"/>
  <c r="F29" i="28"/>
  <c r="F30" i="28"/>
  <c r="F31" i="28"/>
  <c r="H21" i="28"/>
  <c r="F21" i="28" s="1"/>
  <c r="H22" i="28"/>
  <c r="F22" i="28" s="1"/>
  <c r="H24" i="28"/>
  <c r="F24" i="28" s="1"/>
  <c r="H25" i="28"/>
  <c r="F25" i="28" s="1"/>
  <c r="H26" i="28"/>
  <c r="F26" i="28" s="1"/>
  <c r="H27" i="28"/>
  <c r="F27" i="28" s="1"/>
  <c r="H28" i="28"/>
  <c r="H29" i="28"/>
  <c r="H30" i="28"/>
  <c r="H31" i="28"/>
  <c r="D70" i="28"/>
  <c r="F70" i="28" s="1"/>
  <c r="H15" i="28"/>
  <c r="F15" i="28" s="1"/>
  <c r="H16" i="28"/>
  <c r="F16" i="28" s="1"/>
  <c r="H17" i="28"/>
  <c r="F17" i="28" s="1"/>
  <c r="H18" i="28"/>
  <c r="F18" i="28" s="1"/>
  <c r="H19" i="28"/>
  <c r="H20" i="28"/>
  <c r="H14" i="28"/>
  <c r="F14" i="28" s="1"/>
  <c r="F18" i="27"/>
  <c r="F26" i="27" s="1"/>
  <c r="G18" i="27"/>
  <c r="F59" i="27"/>
  <c r="F97" i="26"/>
  <c r="F83" i="26"/>
  <c r="F79" i="26"/>
  <c r="F67" i="26"/>
  <c r="F68" i="26"/>
  <c r="F71" i="26"/>
  <c r="F72" i="26"/>
  <c r="F73" i="26"/>
  <c r="F74" i="26"/>
  <c r="F75" i="26"/>
  <c r="F76" i="26"/>
  <c r="F77" i="26"/>
  <c r="F66" i="26"/>
  <c r="F94" i="26"/>
  <c r="G55" i="26"/>
  <c r="F90" i="26" s="1"/>
  <c r="G38" i="26"/>
  <c r="G39" i="26"/>
  <c r="G40" i="26"/>
  <c r="G41" i="26"/>
  <c r="G42" i="26"/>
  <c r="G43" i="26"/>
  <c r="G44" i="26"/>
  <c r="G45" i="26"/>
  <c r="G46" i="26"/>
  <c r="G47" i="26"/>
  <c r="G48" i="26"/>
  <c r="G49" i="26"/>
  <c r="G50" i="26"/>
  <c r="G51" i="26"/>
  <c r="G52" i="26"/>
  <c r="G53" i="26"/>
  <c r="G5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37" i="26"/>
  <c r="G14" i="26"/>
  <c r="G98" i="25"/>
  <c r="G114" i="25"/>
  <c r="G134" i="25"/>
  <c r="G138" i="25"/>
  <c r="G50" i="25"/>
  <c r="F81" i="26"/>
  <c r="I80" i="26"/>
  <c r="I67" i="26"/>
  <c r="I68" i="26"/>
  <c r="I71" i="26"/>
  <c r="I72" i="26"/>
  <c r="I73" i="26"/>
  <c r="I74" i="26"/>
  <c r="I75" i="26"/>
  <c r="I76" i="26"/>
  <c r="I77" i="26"/>
  <c r="I66" i="26"/>
  <c r="I17" i="25"/>
  <c r="G17" i="25" s="1"/>
  <c r="I18" i="25"/>
  <c r="G18" i="25" s="1"/>
  <c r="I19" i="25"/>
  <c r="G19" i="25" s="1"/>
  <c r="I20" i="25"/>
  <c r="G20" i="25" s="1"/>
  <c r="I130" i="25"/>
  <c r="G130" i="25" s="1"/>
  <c r="I131" i="25"/>
  <c r="G131" i="25" s="1"/>
  <c r="I132" i="25"/>
  <c r="G132" i="25" s="1"/>
  <c r="I133" i="25"/>
  <c r="G133" i="25" s="1"/>
  <c r="I135" i="25"/>
  <c r="G135" i="25" s="1"/>
  <c r="I136" i="25"/>
  <c r="G136" i="25" s="1"/>
  <c r="I137" i="25"/>
  <c r="G137" i="25" s="1"/>
  <c r="I139" i="25"/>
  <c r="G139" i="25" s="1"/>
  <c r="I140" i="25"/>
  <c r="G140" i="25" s="1"/>
  <c r="I141" i="25"/>
  <c r="G141" i="25" s="1"/>
  <c r="I142" i="25"/>
  <c r="G142" i="25" s="1"/>
  <c r="I143" i="25"/>
  <c r="G143" i="25" s="1"/>
  <c r="I144" i="25"/>
  <c r="G144" i="25" s="1"/>
  <c r="I116" i="25"/>
  <c r="G116" i="25" s="1"/>
  <c r="I117" i="25"/>
  <c r="G117" i="25" s="1"/>
  <c r="I118" i="25"/>
  <c r="G118" i="25" s="1"/>
  <c r="I119" i="25"/>
  <c r="G119" i="25" s="1"/>
  <c r="I120" i="25"/>
  <c r="G120" i="25" s="1"/>
  <c r="I121" i="25"/>
  <c r="G121" i="25" s="1"/>
  <c r="I122" i="25"/>
  <c r="G122" i="25" s="1"/>
  <c r="I123" i="25"/>
  <c r="G123" i="25" s="1"/>
  <c r="I124" i="25"/>
  <c r="G124" i="25" s="1"/>
  <c r="I125" i="25"/>
  <c r="G125" i="25" s="1"/>
  <c r="I126" i="25"/>
  <c r="G126" i="25" s="1"/>
  <c r="I127" i="25"/>
  <c r="G127" i="25" s="1"/>
  <c r="I128" i="25"/>
  <c r="G128" i="25" s="1"/>
  <c r="I129" i="25"/>
  <c r="G129" i="25" s="1"/>
  <c r="I104" i="25"/>
  <c r="G104" i="25" s="1"/>
  <c r="I105" i="25"/>
  <c r="G105" i="25" s="1"/>
  <c r="I106" i="25"/>
  <c r="G106" i="25" s="1"/>
  <c r="I107" i="25"/>
  <c r="G107" i="25" s="1"/>
  <c r="I108" i="25"/>
  <c r="G108" i="25" s="1"/>
  <c r="I109" i="25"/>
  <c r="G109" i="25" s="1"/>
  <c r="I110" i="25"/>
  <c r="G110" i="25" s="1"/>
  <c r="I111" i="25"/>
  <c r="G111" i="25" s="1"/>
  <c r="I112" i="25"/>
  <c r="G112" i="25" s="1"/>
  <c r="I113" i="25"/>
  <c r="G113" i="25" s="1"/>
  <c r="I115" i="25"/>
  <c r="G115" i="25" s="1"/>
  <c r="I94" i="25"/>
  <c r="G94" i="25" s="1"/>
  <c r="I95" i="25"/>
  <c r="G95" i="25" s="1"/>
  <c r="I96" i="25"/>
  <c r="G96" i="25" s="1"/>
  <c r="I97" i="25"/>
  <c r="G97" i="25" s="1"/>
  <c r="I99" i="25"/>
  <c r="G99" i="25" s="1"/>
  <c r="I100" i="25"/>
  <c r="G100" i="25" s="1"/>
  <c r="I101" i="25"/>
  <c r="G101" i="25" s="1"/>
  <c r="I102" i="25"/>
  <c r="G102" i="25" s="1"/>
  <c r="I103" i="25"/>
  <c r="G103" i="25" s="1"/>
  <c r="I83" i="25"/>
  <c r="G83" i="25" s="1"/>
  <c r="I84" i="25"/>
  <c r="G84" i="25" s="1"/>
  <c r="I85" i="25"/>
  <c r="G85" i="25" s="1"/>
  <c r="I86" i="25"/>
  <c r="G86" i="25" s="1"/>
  <c r="I87" i="25"/>
  <c r="G87" i="25" s="1"/>
  <c r="I88" i="25"/>
  <c r="G88" i="25" s="1"/>
  <c r="I89" i="25"/>
  <c r="G89" i="25" s="1"/>
  <c r="I90" i="25"/>
  <c r="G90" i="25" s="1"/>
  <c r="I91" i="25"/>
  <c r="G91" i="25" s="1"/>
  <c r="I92" i="25"/>
  <c r="G92" i="25" s="1"/>
  <c r="I93" i="25"/>
  <c r="G93" i="25" s="1"/>
  <c r="I82" i="25"/>
  <c r="G82" i="25" s="1"/>
  <c r="I59" i="25"/>
  <c r="I60" i="25"/>
  <c r="I61" i="25"/>
  <c r="G61" i="25" s="1"/>
  <c r="I63" i="25"/>
  <c r="G63" i="25" s="1"/>
  <c r="I64" i="25"/>
  <c r="G64" i="25" s="1"/>
  <c r="I65" i="25"/>
  <c r="G65" i="25" s="1"/>
  <c r="I34" i="25"/>
  <c r="G34" i="25" s="1"/>
  <c r="I35" i="25"/>
  <c r="I36" i="25"/>
  <c r="G36" i="25" s="1"/>
  <c r="I37" i="25"/>
  <c r="G37" i="25" s="1"/>
  <c r="I38" i="25"/>
  <c r="G38" i="25" s="1"/>
  <c r="I39" i="25"/>
  <c r="G39" i="25" s="1"/>
  <c r="I40" i="25"/>
  <c r="G40" i="25" s="1"/>
  <c r="I41" i="25"/>
  <c r="G41" i="25" s="1"/>
  <c r="I42" i="25"/>
  <c r="G42" i="25" s="1"/>
  <c r="I43" i="25"/>
  <c r="G43" i="25" s="1"/>
  <c r="I44" i="25"/>
  <c r="G44" i="25" s="1"/>
  <c r="I45" i="25"/>
  <c r="G45" i="25" s="1"/>
  <c r="I46" i="25"/>
  <c r="G46" i="25" s="1"/>
  <c r="I47" i="25"/>
  <c r="G47" i="25" s="1"/>
  <c r="I48" i="25"/>
  <c r="G48" i="25" s="1"/>
  <c r="I49" i="25"/>
  <c r="G49" i="25" s="1"/>
  <c r="I51" i="25"/>
  <c r="G51" i="25" s="1"/>
  <c r="I52" i="25"/>
  <c r="G52" i="25" s="1"/>
  <c r="I53" i="25"/>
  <c r="G53" i="25" s="1"/>
  <c r="I54" i="25"/>
  <c r="G54" i="25" s="1"/>
  <c r="I55" i="25"/>
  <c r="G55" i="25" s="1"/>
  <c r="I56" i="25"/>
  <c r="G56" i="25" s="1"/>
  <c r="I57" i="25"/>
  <c r="G57" i="25" s="1"/>
  <c r="I58" i="25"/>
  <c r="G58" i="25" s="1"/>
  <c r="I12" i="25"/>
  <c r="G12" i="25" s="1"/>
  <c r="I13" i="25"/>
  <c r="G13" i="25" s="1"/>
  <c r="I14" i="25"/>
  <c r="G14" i="25" s="1"/>
  <c r="I15" i="25"/>
  <c r="G15" i="25" s="1"/>
  <c r="I16" i="25"/>
  <c r="G16" i="25" s="1"/>
  <c r="I21" i="25"/>
  <c r="G21" i="25" s="1"/>
  <c r="I22" i="25"/>
  <c r="G22" i="25" s="1"/>
  <c r="I23" i="25"/>
  <c r="G23" i="25" s="1"/>
  <c r="I24" i="25"/>
  <c r="G24" i="25" s="1"/>
  <c r="I25" i="25"/>
  <c r="G25" i="25" s="1"/>
  <c r="I26" i="25"/>
  <c r="G26" i="25" s="1"/>
  <c r="I27" i="25"/>
  <c r="G27" i="25" s="1"/>
  <c r="I28" i="25"/>
  <c r="G28" i="25" s="1"/>
  <c r="I29" i="25"/>
  <c r="G29" i="25" s="1"/>
  <c r="I30" i="25"/>
  <c r="G30" i="25" s="1"/>
  <c r="I31" i="25"/>
  <c r="G31" i="25" s="1"/>
  <c r="I32" i="25"/>
  <c r="G32" i="25" s="1"/>
  <c r="I33" i="25"/>
  <c r="G33" i="25" s="1"/>
  <c r="I11" i="25"/>
  <c r="G11" i="25" s="1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14" i="26"/>
  <c r="A62" i="25"/>
  <c r="I62" i="25" s="1"/>
  <c r="G62" i="25" s="1"/>
  <c r="N6" i="24"/>
  <c r="N15" i="24" s="1"/>
  <c r="N13" i="24"/>
  <c r="N21" i="24"/>
  <c r="N36" i="24" s="1"/>
  <c r="N34" i="24"/>
  <c r="N40" i="24"/>
  <c r="N47" i="24" s="1"/>
  <c r="N50" i="24" s="1"/>
  <c r="F52" i="24"/>
  <c r="F4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14" i="23"/>
  <c r="D60" i="23"/>
  <c r="F60" i="23" s="1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2" i="23"/>
  <c r="H43" i="23"/>
  <c r="H14" i="23"/>
  <c r="G20" i="22"/>
  <c r="G21" i="22"/>
  <c r="G25" i="22"/>
  <c r="G30" i="22"/>
  <c r="G33" i="22"/>
  <c r="G34" i="22"/>
  <c r="G35" i="22"/>
  <c r="I15" i="22"/>
  <c r="I40" i="22" s="1"/>
  <c r="I41" i="22" s="1"/>
  <c r="I16" i="22"/>
  <c r="G16" i="22" s="1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7" i="22"/>
  <c r="G37" i="22" s="1"/>
  <c r="I14" i="22"/>
  <c r="G14" i="22" s="1"/>
  <c r="D60" i="22"/>
  <c r="F60" i="22" s="1"/>
  <c r="F64" i="21"/>
  <c r="F63" i="21"/>
  <c r="F40" i="21"/>
  <c r="F41" i="21"/>
  <c r="F4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3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14" i="19"/>
  <c r="H36" i="19"/>
  <c r="F69" i="21"/>
  <c r="H39" i="21"/>
  <c r="F39" i="21" s="1"/>
  <c r="H32" i="21"/>
  <c r="F32" i="21" s="1"/>
  <c r="H26" i="21"/>
  <c r="F26" i="21" s="1"/>
  <c r="H24" i="21"/>
  <c r="F24" i="21" s="1"/>
  <c r="H35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14" i="19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14" i="20"/>
  <c r="H37" i="21"/>
  <c r="F37" i="21" s="1"/>
  <c r="H36" i="21"/>
  <c r="F36" i="21" s="1"/>
  <c r="H35" i="21"/>
  <c r="F35" i="21" s="1"/>
  <c r="H42" i="21"/>
  <c r="F42" i="21" s="1"/>
  <c r="H43" i="21"/>
  <c r="F43" i="21" s="1"/>
  <c r="H44" i="21"/>
  <c r="F44" i="21" s="1"/>
  <c r="H45" i="21"/>
  <c r="F45" i="21" s="1"/>
  <c r="H46" i="21"/>
  <c r="F46" i="21" s="1"/>
  <c r="H47" i="21"/>
  <c r="F47" i="21" s="1"/>
  <c r="H52" i="21"/>
  <c r="F52" i="21" s="1"/>
  <c r="H15" i="21"/>
  <c r="F15" i="21" s="1"/>
  <c r="H16" i="21"/>
  <c r="F16" i="21" s="1"/>
  <c r="H17" i="21"/>
  <c r="F17" i="21" s="1"/>
  <c r="H18" i="21"/>
  <c r="F18" i="21" s="1"/>
  <c r="H19" i="21"/>
  <c r="F19" i="21" s="1"/>
  <c r="H20" i="21"/>
  <c r="F20" i="21" s="1"/>
  <c r="H21" i="21"/>
  <c r="F21" i="21" s="1"/>
  <c r="H22" i="21"/>
  <c r="F22" i="21" s="1"/>
  <c r="H23" i="21"/>
  <c r="F23" i="21" s="1"/>
  <c r="H25" i="21"/>
  <c r="F25" i="21" s="1"/>
  <c r="H27" i="21"/>
  <c r="F27" i="21" s="1"/>
  <c r="H28" i="21"/>
  <c r="F28" i="21" s="1"/>
  <c r="H29" i="21"/>
  <c r="F29" i="21" s="1"/>
  <c r="H30" i="21"/>
  <c r="F30" i="21" s="1"/>
  <c r="H31" i="21"/>
  <c r="F31" i="21" s="1"/>
  <c r="H33" i="21"/>
  <c r="F33" i="21" s="1"/>
  <c r="H34" i="21"/>
  <c r="F34" i="21" s="1"/>
  <c r="H38" i="21"/>
  <c r="F38" i="21" s="1"/>
  <c r="H40" i="21"/>
  <c r="H48" i="21"/>
  <c r="F48" i="21" s="1"/>
  <c r="H49" i="21"/>
  <c r="F49" i="21" s="1"/>
  <c r="H50" i="21"/>
  <c r="F50" i="21" s="1"/>
  <c r="H51" i="21"/>
  <c r="F51" i="21" s="1"/>
  <c r="H14" i="21"/>
  <c r="F14" i="21" s="1"/>
  <c r="F57" i="20"/>
  <c r="F50" i="19"/>
  <c r="G14" i="33" l="1"/>
  <c r="F74" i="30"/>
  <c r="F77" i="30" s="1"/>
  <c r="H75" i="30"/>
  <c r="H76" i="30" s="1"/>
  <c r="H79" i="30" s="1"/>
  <c r="I100" i="33"/>
  <c r="F64" i="29"/>
  <c r="F69" i="29" s="1"/>
  <c r="G64" i="32"/>
  <c r="I65" i="32"/>
  <c r="I66" i="32" s="1"/>
  <c r="G98" i="32" s="1"/>
  <c r="G102" i="32" s="1"/>
  <c r="H26" i="31"/>
  <c r="F33" i="28"/>
  <c r="H33" i="28"/>
  <c r="H34" i="28" s="1"/>
  <c r="G66" i="25"/>
  <c r="F88" i="26" s="1"/>
  <c r="G145" i="25"/>
  <c r="F89" i="26" s="1"/>
  <c r="I146" i="25"/>
  <c r="I147" i="25" s="1"/>
  <c r="I66" i="25"/>
  <c r="I67" i="25" s="1"/>
  <c r="I55" i="26"/>
  <c r="I56" i="26" s="1"/>
  <c r="H45" i="23"/>
  <c r="H46" i="23" s="1"/>
  <c r="F62" i="23" s="1"/>
  <c r="F64" i="23" s="1"/>
  <c r="G15" i="22"/>
  <c r="G40" i="22" s="1"/>
  <c r="F62" i="22" s="1"/>
  <c r="F64" i="22" s="1"/>
  <c r="F65" i="22" s="1"/>
  <c r="F68" i="22" s="1"/>
  <c r="F53" i="21"/>
  <c r="F65" i="21" s="1"/>
  <c r="F67" i="21" s="1"/>
  <c r="H44" i="20"/>
  <c r="H54" i="21"/>
  <c r="H55" i="21" s="1"/>
  <c r="H81" i="18"/>
  <c r="F81" i="18"/>
  <c r="H80" i="18"/>
  <c r="F80" i="18" s="1"/>
  <c r="H79" i="18"/>
  <c r="F79" i="18"/>
  <c r="H78" i="18"/>
  <c r="F78" i="18" s="1"/>
  <c r="H77" i="18"/>
  <c r="F77" i="18"/>
  <c r="H76" i="18"/>
  <c r="F76" i="18" s="1"/>
  <c r="H75" i="18"/>
  <c r="F75" i="18"/>
  <c r="H74" i="18"/>
  <c r="F74" i="18" s="1"/>
  <c r="H73" i="18"/>
  <c r="F73" i="18"/>
  <c r="H72" i="18"/>
  <c r="F72" i="18" s="1"/>
  <c r="H71" i="18"/>
  <c r="F71" i="18"/>
  <c r="H70" i="18"/>
  <c r="F70" i="18" s="1"/>
  <c r="H69" i="18"/>
  <c r="F69" i="18"/>
  <c r="H68" i="18"/>
  <c r="F68" i="18" s="1"/>
  <c r="H67" i="18"/>
  <c r="F67" i="18"/>
  <c r="H66" i="18"/>
  <c r="F66" i="18" s="1"/>
  <c r="H65" i="18"/>
  <c r="F65" i="18"/>
  <c r="H64" i="18"/>
  <c r="F64" i="18" s="1"/>
  <c r="H63" i="18"/>
  <c r="F63" i="18"/>
  <c r="H62" i="18"/>
  <c r="F62" i="18" s="1"/>
  <c r="H61" i="18"/>
  <c r="F61" i="18"/>
  <c r="H60" i="18"/>
  <c r="F60" i="18" s="1"/>
  <c r="H59" i="18"/>
  <c r="F59" i="18"/>
  <c r="H58" i="18"/>
  <c r="H82" i="18" s="1"/>
  <c r="H83" i="18" s="1"/>
  <c r="C56" i="18"/>
  <c r="F56" i="18" s="1"/>
  <c r="G103" i="32" l="1"/>
  <c r="G104" i="32" s="1"/>
  <c r="G107" i="32"/>
  <c r="G108" i="32" s="1"/>
  <c r="F92" i="26"/>
  <c r="F100" i="26" s="1"/>
  <c r="F104" i="26" s="1"/>
  <c r="H45" i="20"/>
  <c r="F73" i="21"/>
  <c r="F75" i="21" s="1"/>
  <c r="F58" i="18"/>
  <c r="F84" i="18" s="1"/>
  <c r="F86" i="18" s="1"/>
  <c r="F87" i="18" l="1"/>
  <c r="F89" i="18" s="1"/>
  <c r="F70" i="17" l="1"/>
  <c r="F61" i="17"/>
  <c r="F28" i="17"/>
  <c r="E58" i="17"/>
  <c r="F58" i="17" s="1"/>
  <c r="F68" i="17"/>
  <c r="I15" i="16"/>
  <c r="I16" i="16"/>
  <c r="I17" i="16"/>
  <c r="I18" i="16"/>
  <c r="I19" i="16"/>
  <c r="I20" i="16"/>
  <c r="I21" i="16"/>
  <c r="F52" i="16"/>
  <c r="F99" i="15"/>
  <c r="F112" i="15"/>
  <c r="F114" i="15" s="1"/>
  <c r="G27" i="15"/>
  <c r="F101" i="15"/>
  <c r="A86" i="15"/>
  <c r="F86" i="15" s="1"/>
  <c r="F90" i="15" s="1"/>
  <c r="I62" i="15"/>
  <c r="G62" i="15" s="1"/>
  <c r="I63" i="15"/>
  <c r="G63" i="15" s="1"/>
  <c r="I50" i="15"/>
  <c r="G50" i="15" s="1"/>
  <c r="I51" i="15"/>
  <c r="G51" i="15" s="1"/>
  <c r="I52" i="15"/>
  <c r="G52" i="15" s="1"/>
  <c r="I53" i="15"/>
  <c r="G53" i="15" s="1"/>
  <c r="I54" i="15"/>
  <c r="G54" i="15" s="1"/>
  <c r="I55" i="15"/>
  <c r="G55" i="15" s="1"/>
  <c r="I56" i="15"/>
  <c r="G56" i="15" s="1"/>
  <c r="I57" i="15"/>
  <c r="G57" i="15" s="1"/>
  <c r="I58" i="15"/>
  <c r="G58" i="15" s="1"/>
  <c r="I59" i="15"/>
  <c r="G59" i="15" s="1"/>
  <c r="I60" i="15"/>
  <c r="G60" i="15" s="1"/>
  <c r="I61" i="15"/>
  <c r="G61" i="15" s="1"/>
  <c r="I31" i="15"/>
  <c r="G31" i="15" s="1"/>
  <c r="I32" i="15"/>
  <c r="G32" i="15" s="1"/>
  <c r="I33" i="15"/>
  <c r="G33" i="15" s="1"/>
  <c r="I34" i="15"/>
  <c r="G34" i="15" s="1"/>
  <c r="I35" i="15"/>
  <c r="G35" i="15" s="1"/>
  <c r="I36" i="15"/>
  <c r="G36" i="15" s="1"/>
  <c r="I37" i="15"/>
  <c r="G37" i="15" s="1"/>
  <c r="I39" i="15"/>
  <c r="G39" i="15" s="1"/>
  <c r="I40" i="15"/>
  <c r="G40" i="15" s="1"/>
  <c r="I41" i="15"/>
  <c r="G41" i="15" s="1"/>
  <c r="I42" i="15"/>
  <c r="G42" i="15" s="1"/>
  <c r="I43" i="15"/>
  <c r="G43" i="15" s="1"/>
  <c r="I44" i="15"/>
  <c r="G44" i="15" s="1"/>
  <c r="I45" i="15"/>
  <c r="G45" i="15" s="1"/>
  <c r="I46" i="15"/>
  <c r="G46" i="15" s="1"/>
  <c r="I47" i="15"/>
  <c r="G47" i="15" s="1"/>
  <c r="I48" i="15"/>
  <c r="G48" i="15" s="1"/>
  <c r="I49" i="15"/>
  <c r="G49" i="15" s="1"/>
  <c r="I14" i="15"/>
  <c r="G14" i="15" s="1"/>
  <c r="I15" i="15"/>
  <c r="G15" i="15" s="1"/>
  <c r="I16" i="15"/>
  <c r="G16" i="15" s="1"/>
  <c r="I17" i="15"/>
  <c r="G17" i="15" s="1"/>
  <c r="I18" i="15"/>
  <c r="G18" i="15" s="1"/>
  <c r="I19" i="15"/>
  <c r="G19" i="15" s="1"/>
  <c r="I20" i="15"/>
  <c r="G20" i="15" s="1"/>
  <c r="I21" i="15"/>
  <c r="G21" i="15" s="1"/>
  <c r="I22" i="15"/>
  <c r="G22" i="15" s="1"/>
  <c r="I23" i="15"/>
  <c r="G23" i="15" s="1"/>
  <c r="I24" i="15"/>
  <c r="G24" i="15" s="1"/>
  <c r="I25" i="15"/>
  <c r="G25" i="15" s="1"/>
  <c r="I26" i="15"/>
  <c r="G26" i="15" s="1"/>
  <c r="I28" i="15"/>
  <c r="G28" i="15" s="1"/>
  <c r="I29" i="15"/>
  <c r="G29" i="15" s="1"/>
  <c r="I30" i="15"/>
  <c r="G30" i="15" s="1"/>
  <c r="I13" i="15"/>
  <c r="G13" i="15" s="1"/>
  <c r="A38" i="15"/>
  <c r="I38" i="15" s="1"/>
  <c r="G38" i="15" s="1"/>
  <c r="G39" i="14"/>
  <c r="G21" i="14"/>
  <c r="G29" i="14"/>
  <c r="I15" i="14"/>
  <c r="G15" i="14" s="1"/>
  <c r="I16" i="14"/>
  <c r="G16" i="14" s="1"/>
  <c r="I17" i="14"/>
  <c r="G17" i="14" s="1"/>
  <c r="I18" i="14"/>
  <c r="G18" i="14" s="1"/>
  <c r="I19" i="14"/>
  <c r="G19" i="14" s="1"/>
  <c r="I20" i="14"/>
  <c r="G20" i="14" s="1"/>
  <c r="I21" i="14"/>
  <c r="I22" i="14"/>
  <c r="G22" i="14" s="1"/>
  <c r="I23" i="14"/>
  <c r="G23" i="14" s="1"/>
  <c r="I24" i="14"/>
  <c r="G24" i="14" s="1"/>
  <c r="I25" i="14"/>
  <c r="G25" i="14" s="1"/>
  <c r="I26" i="14"/>
  <c r="G26" i="14" s="1"/>
  <c r="I27" i="14"/>
  <c r="G27" i="14" s="1"/>
  <c r="I28" i="14"/>
  <c r="G28" i="14" s="1"/>
  <c r="I29" i="14"/>
  <c r="I30" i="14"/>
  <c r="G30" i="14" s="1"/>
  <c r="I31" i="14"/>
  <c r="G31" i="14" s="1"/>
  <c r="I32" i="14"/>
  <c r="G32" i="14" s="1"/>
  <c r="I33" i="14"/>
  <c r="G33" i="14" s="1"/>
  <c r="I34" i="14"/>
  <c r="G34" i="14" s="1"/>
  <c r="I35" i="14"/>
  <c r="G35" i="14" s="1"/>
  <c r="I36" i="14"/>
  <c r="G36" i="14" s="1"/>
  <c r="I14" i="14"/>
  <c r="F56" i="14"/>
  <c r="F36" i="13"/>
  <c r="F33" i="13"/>
  <c r="I25" i="16" l="1"/>
  <c r="G65" i="15"/>
  <c r="I65" i="15"/>
  <c r="I66" i="15" s="1"/>
  <c r="I38" i="14"/>
  <c r="I39" i="14" s="1"/>
  <c r="G14" i="14"/>
  <c r="G38" i="14" s="1"/>
  <c r="G41" i="14" s="1"/>
  <c r="F52" i="13"/>
  <c r="C65" i="12"/>
  <c r="F65" i="12" s="1"/>
  <c r="D65" i="12"/>
  <c r="H39" i="12"/>
  <c r="H38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14" i="11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14" i="12"/>
  <c r="A29" i="11"/>
  <c r="F50" i="11"/>
  <c r="F77" i="10"/>
  <c r="H38" i="12" l="1"/>
  <c r="H41" i="12" s="1"/>
  <c r="F70" i="12" s="1"/>
  <c r="F73" i="12" s="1"/>
  <c r="I13" i="10"/>
  <c r="G13" i="10" s="1"/>
  <c r="I14" i="10"/>
  <c r="G14" i="10" s="1"/>
  <c r="I15" i="10"/>
  <c r="G15" i="10" s="1"/>
  <c r="I16" i="10"/>
  <c r="G16" i="10" s="1"/>
  <c r="I17" i="10"/>
  <c r="G17" i="10" s="1"/>
  <c r="I18" i="10"/>
  <c r="G18" i="10" s="1"/>
  <c r="I19" i="10"/>
  <c r="G19" i="10" s="1"/>
  <c r="I20" i="10"/>
  <c r="G20" i="10" s="1"/>
  <c r="I21" i="10"/>
  <c r="G21" i="10" s="1"/>
  <c r="I22" i="10"/>
  <c r="G22" i="10" s="1"/>
  <c r="I23" i="10"/>
  <c r="G23" i="10" s="1"/>
  <c r="I24" i="10"/>
  <c r="G24" i="10" s="1"/>
  <c r="I25" i="10"/>
  <c r="G25" i="10" s="1"/>
  <c r="I26" i="10"/>
  <c r="G26" i="10" s="1"/>
  <c r="I27" i="10"/>
  <c r="G27" i="10" s="1"/>
  <c r="I28" i="10"/>
  <c r="G28" i="10" s="1"/>
  <c r="I29" i="10"/>
  <c r="G29" i="10" s="1"/>
  <c r="I30" i="10"/>
  <c r="G30" i="10" s="1"/>
  <c r="I31" i="10"/>
  <c r="G31" i="10" s="1"/>
  <c r="I32" i="10"/>
  <c r="G32" i="10" s="1"/>
  <c r="I33" i="10"/>
  <c r="G33" i="10" s="1"/>
  <c r="I34" i="10"/>
  <c r="G34" i="10" s="1"/>
  <c r="I35" i="10"/>
  <c r="G35" i="10" s="1"/>
  <c r="I36" i="10"/>
  <c r="G36" i="10" s="1"/>
  <c r="I37" i="10"/>
  <c r="G37" i="10" s="1"/>
  <c r="I38" i="10"/>
  <c r="G38" i="10" s="1"/>
  <c r="I39" i="10"/>
  <c r="G39" i="10" s="1"/>
  <c r="I40" i="10"/>
  <c r="G40" i="10" s="1"/>
  <c r="I41" i="10"/>
  <c r="G41" i="10" s="1"/>
  <c r="I42" i="10"/>
  <c r="G42" i="10" s="1"/>
  <c r="I43" i="10"/>
  <c r="G43" i="10" s="1"/>
  <c r="I44" i="10"/>
  <c r="G44" i="10" s="1"/>
  <c r="I45" i="10"/>
  <c r="G45" i="10" s="1"/>
  <c r="I46" i="10"/>
  <c r="G46" i="10" s="1"/>
  <c r="I47" i="10"/>
  <c r="G47" i="10" s="1"/>
  <c r="I48" i="10"/>
  <c r="G48" i="10" s="1"/>
  <c r="I49" i="10"/>
  <c r="G49" i="10" s="1"/>
  <c r="I50" i="10"/>
  <c r="G50" i="10" s="1"/>
  <c r="I12" i="10"/>
  <c r="G12" i="10" s="1"/>
  <c r="B72" i="10"/>
  <c r="F72" i="10" s="1"/>
  <c r="H47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14" i="8"/>
  <c r="H50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14" i="9"/>
  <c r="H19" i="7"/>
  <c r="H20" i="7"/>
  <c r="H21" i="7"/>
  <c r="H22" i="7"/>
  <c r="H15" i="7"/>
  <c r="H16" i="7"/>
  <c r="H17" i="7"/>
  <c r="H18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14" i="7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2" i="6"/>
  <c r="H33" i="6"/>
  <c r="H34" i="6"/>
  <c r="H35" i="6"/>
  <c r="H36" i="6"/>
  <c r="H37" i="6"/>
  <c r="H38" i="6"/>
  <c r="H39" i="6"/>
  <c r="H40" i="6"/>
  <c r="H41" i="6"/>
  <c r="H42" i="6"/>
  <c r="H43" i="6"/>
  <c r="H46" i="6"/>
  <c r="H47" i="6"/>
  <c r="H14" i="6"/>
  <c r="A31" i="6"/>
  <c r="H31" i="6" s="1"/>
  <c r="H53" i="6" s="1"/>
  <c r="F61" i="8"/>
  <c r="F58" i="7"/>
  <c r="F65" i="6"/>
  <c r="F52" i="5"/>
  <c r="F52" i="4"/>
  <c r="G51" i="10" l="1"/>
  <c r="I51" i="10"/>
  <c r="I52" i="10" s="1"/>
  <c r="F74" i="10" s="1"/>
  <c r="F76" i="10" s="1"/>
  <c r="F79" i="10" s="1"/>
  <c r="H46" i="7"/>
  <c r="F41" i="2"/>
  <c r="F38" i="2"/>
  <c r="F34" i="2"/>
  <c r="H34" i="2"/>
  <c r="H26" i="2"/>
  <c r="H27" i="2"/>
  <c r="H28" i="2"/>
  <c r="H29" i="2"/>
  <c r="H31" i="2"/>
  <c r="H16" i="2"/>
  <c r="H17" i="2"/>
  <c r="H18" i="2"/>
  <c r="H19" i="2"/>
  <c r="H20" i="2"/>
  <c r="H21" i="2"/>
  <c r="H22" i="2"/>
  <c r="H23" i="2"/>
  <c r="H24" i="2"/>
  <c r="H25" i="2"/>
  <c r="H15" i="2"/>
  <c r="F35" i="2"/>
  <c r="H35" i="2" l="1"/>
  <c r="F32" i="1"/>
  <c r="F29" i="1"/>
  <c r="H27" i="1"/>
  <c r="H26" i="1"/>
  <c r="H25" i="1"/>
  <c r="H24" i="1"/>
  <c r="H23" i="1"/>
  <c r="H22" i="1"/>
  <c r="H21" i="1"/>
  <c r="H20" i="1"/>
  <c r="H19" i="1"/>
  <c r="H18" i="1"/>
  <c r="H17" i="1"/>
  <c r="H28" i="1" s="1"/>
  <c r="H29" i="1" s="1"/>
</calcChain>
</file>

<file path=xl/sharedStrings.xml><?xml version="1.0" encoding="utf-8"?>
<sst xmlns="http://schemas.openxmlformats.org/spreadsheetml/2006/main" count="3889" uniqueCount="1675">
  <si>
    <r>
      <t xml:space="preserve">BO.MA.LUX </t>
    </r>
    <r>
      <rPr>
        <sz val="10"/>
        <rFont val="Times New Roman"/>
        <family val="1"/>
      </rPr>
      <t>di BONATO MATTEO</t>
    </r>
  </si>
  <si>
    <t>DOCUMENTO DI TRASPORTO (D.d.t.)</t>
  </si>
  <si>
    <t>Via Cenge n. 58 –36057 ARCUGNANO (VI)</t>
  </si>
  <si>
    <t>C.F.: BNT MTT 75P16 L840S - P.IVA:  00925410243</t>
  </si>
  <si>
    <t xml:space="preserve">Tel./fax. 0444/550700 - Cell. 335/6590208       </t>
  </si>
  <si>
    <r>
      <t>causale del trasporto _____</t>
    </r>
    <r>
      <rPr>
        <u/>
        <sz val="10"/>
        <rFont val="Arial"/>
        <family val="2"/>
      </rPr>
      <t>INSTALLAZIONE</t>
    </r>
    <r>
      <rPr>
        <i/>
        <sz val="10"/>
        <rFont val="Arial"/>
        <family val="2"/>
      </rPr>
      <t>__</t>
    </r>
  </si>
  <si>
    <t>cessionario</t>
  </si>
  <si>
    <t>luogo di destinazione</t>
  </si>
  <si>
    <t>IDEM</t>
  </si>
  <si>
    <t>VIA GRANCARE BASSE</t>
  </si>
  <si>
    <t>PIANEZZE DI ARCUGNANO (VI)</t>
  </si>
  <si>
    <t>quantità</t>
  </si>
  <si>
    <t>u.m.</t>
  </si>
  <si>
    <t>marca</t>
  </si>
  <si>
    <t>codice</t>
  </si>
  <si>
    <t>descrizione</t>
  </si>
  <si>
    <t>importo</t>
  </si>
  <si>
    <t>MT</t>
  </si>
  <si>
    <t>N</t>
  </si>
  <si>
    <t>MATERIALE</t>
  </si>
  <si>
    <r>
      <t>aspetto esteriore dei beni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a vista</t>
    </r>
    <r>
      <rPr>
        <sz val="10"/>
        <color theme="1"/>
        <rFont val="Calibri"/>
        <family val="2"/>
        <scheme val="minor"/>
      </rPr>
      <t>_______</t>
    </r>
  </si>
  <si>
    <t>firma del conducente</t>
  </si>
  <si>
    <r>
      <t>consegna o inizio trasporto a mezzo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cedente</t>
    </r>
    <r>
      <rPr>
        <sz val="10"/>
        <color theme="1"/>
        <rFont val="Calibri"/>
        <family val="2"/>
        <scheme val="minor"/>
      </rPr>
      <t>__</t>
    </r>
  </si>
  <si>
    <t>firma del cessionario</t>
  </si>
  <si>
    <t>CLIMA ROSALIA:</t>
  </si>
  <si>
    <t>SMSAR12TXFYAWKN</t>
  </si>
  <si>
    <t>UNITA' INT CEBU WI-FI R32 3,5KW</t>
  </si>
  <si>
    <t>SMSAR12TXFYAWKX</t>
  </si>
  <si>
    <t>UNITA' EST MONO CEBU WI-FI R32 3,5KW</t>
  </si>
  <si>
    <t>FISKLIK465</t>
  </si>
  <si>
    <t>STAFFA KLIMA</t>
  </si>
  <si>
    <t>VCA9898.024</t>
  </si>
  <si>
    <t>KIT ANTIVIBRANTI P/MENSOLE 40X20 (50KG)</t>
  </si>
  <si>
    <t>CANALA 50X60</t>
  </si>
  <si>
    <t>TUBO 1/4 E 3/8</t>
  </si>
  <si>
    <t>GUAINA D16</t>
  </si>
  <si>
    <t>CAVO 3X1,5 MM2</t>
  </si>
  <si>
    <t>CAVO 4X1,5 MM2</t>
  </si>
  <si>
    <t>SCATOLA 3P PLANA CON BIPOLARE E 3 TAPPI</t>
  </si>
  <si>
    <t>TAPPO CANALA</t>
  </si>
  <si>
    <t>CURVE INTERNE</t>
  </si>
  <si>
    <t>CANALA 30X25</t>
  </si>
  <si>
    <t>LAVORO ORE 11</t>
  </si>
  <si>
    <t>N.   01/2020__  del _04.01.2021</t>
  </si>
  <si>
    <t>FAVA ROSALIA</t>
  </si>
  <si>
    <r>
      <t>data e ora del ritiro</t>
    </r>
    <r>
      <rPr>
        <sz val="10"/>
        <color theme="1"/>
        <rFont val="Calibri"/>
        <family val="2"/>
        <scheme val="minor"/>
      </rPr>
      <t xml:space="preserve"> ____04.01.2021 ORE 09,00________</t>
    </r>
  </si>
  <si>
    <t>DOCUMENTI LIBRETTO GAS</t>
  </si>
  <si>
    <t>TONIOLO</t>
  </si>
  <si>
    <t>N.   02/2020__  del _05.01.2021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</si>
  <si>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____05.01.2021 ORE 09,00________</t>
    </r>
  </si>
  <si>
    <t>SMSAR12TXHQASINE</t>
  </si>
  <si>
    <t>UNITA' INT MONO AR35 R32 3,5KW</t>
  </si>
  <si>
    <t>SMSAR12TXHQASIXE</t>
  </si>
  <si>
    <t>UNITA' EST MONO AR35 R32 3,5KW</t>
  </si>
  <si>
    <t>VCA9794.091</t>
  </si>
  <si>
    <t>STAFFE PREMONTATE UNIV.C/LIVELLA CP</t>
  </si>
  <si>
    <t>VCA9801.001.08</t>
  </si>
  <si>
    <t>CANALINA 65X50 CLIMA-PLUS BARRA 2MT</t>
  </si>
  <si>
    <t>VCA9801.111.08</t>
  </si>
  <si>
    <t>PASSAGGIO A MURO</t>
  </si>
  <si>
    <t>VCA9801.112.08</t>
  </si>
  <si>
    <t>ANGOLO INTERNO</t>
  </si>
  <si>
    <t>GUAINA D10</t>
  </si>
  <si>
    <t>CAVO 3X2,5 MM2</t>
  </si>
  <si>
    <t>FILO 1,5 MM2</t>
  </si>
  <si>
    <t>FILO 2,5 MM2</t>
  </si>
  <si>
    <t>CANALA 20X25</t>
  </si>
  <si>
    <t>SUPPORTO 3P PLANA CON BIPOLARE - TAPPO E BIPRESA</t>
  </si>
  <si>
    <t>FARETTO PHILIPS GU10</t>
  </si>
  <si>
    <t>MALTA -VARIO</t>
  </si>
  <si>
    <t>LAVORO ORE 8</t>
  </si>
  <si>
    <t>IVA FATTURA N. 5</t>
  </si>
  <si>
    <t>causale del trasporto ____RESO</t>
  </si>
  <si>
    <t>COMET SIME VIGNUDA SPA</t>
  </si>
  <si>
    <t>Via del Commercio 39</t>
  </si>
  <si>
    <t>Via Torricelli 9</t>
  </si>
  <si>
    <t>36100 Vicenza</t>
  </si>
  <si>
    <t>37135 Verona</t>
  </si>
  <si>
    <t>n</t>
  </si>
  <si>
    <t>OSR04124W</t>
  </si>
  <si>
    <t>DAMP PROOF LED 1500 30W/4000K IP65 LEDV</t>
  </si>
  <si>
    <t>vs ddt del 02.07.2020</t>
  </si>
  <si>
    <t>N.   05/2021 del 11/02/2021</t>
  </si>
  <si>
    <t>LDV DP150030840G2</t>
  </si>
  <si>
    <r>
      <t>data e ora del ritiro</t>
    </r>
    <r>
      <rPr>
        <sz val="10"/>
        <color theme="1"/>
        <rFont val="Calibri"/>
        <family val="2"/>
        <scheme val="minor"/>
      </rPr>
      <t xml:space="preserve"> ____11/02/2021 ORE 08,00________</t>
    </r>
  </si>
  <si>
    <t>causale del trasporto ____INSTALLAZIONE</t>
  </si>
  <si>
    <t>SAVIO ILARIO</t>
  </si>
  <si>
    <t>VIA GRNACARE BASSE 67</t>
  </si>
  <si>
    <t>PIANEZZE DI ARCUGNANO</t>
  </si>
  <si>
    <t>VIA COSTA - LAPIO</t>
  </si>
  <si>
    <t>ARCUGNANO</t>
  </si>
  <si>
    <t>N.   03/2021 del 19/01/2021</t>
  </si>
  <si>
    <t>N.   06/2021 del 11/02/2021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</si>
  <si>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____11/02/2021 ORE 09,30________</t>
    </r>
  </si>
  <si>
    <r>
      <t>data e ora del ritiro</t>
    </r>
    <r>
      <rPr>
        <sz val="10"/>
        <color theme="1"/>
        <rFont val="Calibri"/>
        <family val="2"/>
        <scheme val="minor"/>
      </rPr>
      <t xml:space="preserve"> ____19/01/2021 ORE 08,00________</t>
    </r>
  </si>
  <si>
    <t>N.   08/2021 del 22/02/2021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</si>
  <si>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____22/02/2021 ORE 08,00________</t>
    </r>
  </si>
  <si>
    <t>TUBO DOPPIA PARETE D25</t>
  </si>
  <si>
    <t>TUBO DOPPIA PARETE D32</t>
  </si>
  <si>
    <t>TCP7O3O.OX</t>
  </si>
  <si>
    <t>KIT IMPIANTISTICO MEGAKIT 10 PUNTI PRESA</t>
  </si>
  <si>
    <t>F1N128182300000</t>
  </si>
  <si>
    <t>INTERRUTTORE ORARIO ASTRONOMICO</t>
  </si>
  <si>
    <t>CASA</t>
  </si>
  <si>
    <t>GEWFLEXP16NE</t>
  </si>
  <si>
    <t>TUBO FLEX IMQ 016 NERO</t>
  </si>
  <si>
    <t>GEWFLEXP2ONE</t>
  </si>
  <si>
    <t>TUBO FLEX IMQ D20 NERO</t>
  </si>
  <si>
    <t>GEWFLEXP25NE</t>
  </si>
  <si>
    <t>TUBO FLEX IMQ D25 NERO</t>
  </si>
  <si>
    <t>GEWFLEXP32NE</t>
  </si>
  <si>
    <t>TUBO FLEX IMQ D32 NERO</t>
  </si>
  <si>
    <t>GEWFLEXP4ONE</t>
  </si>
  <si>
    <t>TUBO FLEX IMQ 040 NERO</t>
  </si>
  <si>
    <t>GEWFLEXP2OBI</t>
  </si>
  <si>
    <t>TUBO FLEX IMQ D20 BIANCO</t>
  </si>
  <si>
    <t>GEWFLEXP25BI</t>
  </si>
  <si>
    <t>TUBO FLEX IMQ D25 BIANCO</t>
  </si>
  <si>
    <t>GEWFLEXP25VE</t>
  </si>
  <si>
    <t>TUBO FLEX IMQ D25 VERDE</t>
  </si>
  <si>
    <t>GEWFLEXP32VE</t>
  </si>
  <si>
    <t>TUBO FLEX IMQ D32 VERDE</t>
  </si>
  <si>
    <t>GEWFLEXP2OLI</t>
  </si>
  <si>
    <t>TUBO FLEX IMQ 020 LILLA</t>
  </si>
  <si>
    <t>GEWFLEXP25LI</t>
  </si>
  <si>
    <t>TUBO FLEX IMQ 025 LILLA</t>
  </si>
  <si>
    <t>GEWFLEXP32LI</t>
  </si>
  <si>
    <t>TUBO FLEX IMQ D32 LILLA</t>
  </si>
  <si>
    <t>GEWFLEXP25MA</t>
  </si>
  <si>
    <t>TUBO FLEX MO D25 MARRONE</t>
  </si>
  <si>
    <t>GEWFLEXP32MA</t>
  </si>
  <si>
    <t>TUBO FLEX IMQ D32 MARRONE</t>
  </si>
  <si>
    <t>VIWV713O3</t>
  </si>
  <si>
    <t>SCATOLA RETT.3 MODULI AZ</t>
  </si>
  <si>
    <t>VIWV713O4</t>
  </si>
  <si>
    <t>SCATOLA RETT.4 MODULI AZ</t>
  </si>
  <si>
    <t>V1WV71306</t>
  </si>
  <si>
    <t>SCATOLA RETT.6 MODULI AZ</t>
  </si>
  <si>
    <t>SCATOLA DERIV.INC.154X128X 70MM C/COP.</t>
  </si>
  <si>
    <t>SCATOLA DERIV.INC.195X154X 70MM C/COP.</t>
  </si>
  <si>
    <t>SCATOLA DERIV.INC.287X154X 70MM C/COP.</t>
  </si>
  <si>
    <t>SCATOLA DERIV.INC.391X154X 70MM C/COP.</t>
  </si>
  <si>
    <t>SCATOLA DERIV.INC.479X154X 70MM C/COP.</t>
  </si>
  <si>
    <t>SCATOLA DERIV.INC.515X201X 80MM C/COP.</t>
  </si>
  <si>
    <t>V1VW71563</t>
  </si>
  <si>
    <t>GIUNTO UNIONE SCAT.ORIZZ.+VERT. GI</t>
  </si>
  <si>
    <t>VIWV71001</t>
  </si>
  <si>
    <t>SCATOLA MOD.INC.TONDA AZ</t>
  </si>
  <si>
    <t>GEW4O611</t>
  </si>
  <si>
    <t xml:space="preserve">CENTRALINO INC.72M C/PORTA FUME' </t>
  </si>
  <si>
    <t xml:space="preserve">CENTRALINO INC.36M CIPORTA FUME </t>
  </si>
  <si>
    <t>GEWFLEXP32BI</t>
  </si>
  <si>
    <t>TUBO FLEX IMQ D32 BIANCO</t>
  </si>
  <si>
    <t>VIWV7O191</t>
  </si>
  <si>
    <t xml:space="preserve">GIUNTO UNIONE PISCATOLA DERIV.INCASSO </t>
  </si>
  <si>
    <t xml:space="preserve"> </t>
  </si>
  <si>
    <t>VIW70005</t>
  </si>
  <si>
    <t>VIW70010</t>
  </si>
  <si>
    <t>VIW70009</t>
  </si>
  <si>
    <t>VIW70008</t>
  </si>
  <si>
    <t>VIW70007</t>
  </si>
  <si>
    <t>VIW70006</t>
  </si>
  <si>
    <t>NOV03508V</t>
  </si>
  <si>
    <t>PROFILED: PROF. H.16 2M+OP.+2TEST+4CLIPS</t>
  </si>
  <si>
    <t>CVVFS17.10GVB</t>
  </si>
  <si>
    <t>CAVO ANTIFIAMMA FS17 1 G 10 GV</t>
  </si>
  <si>
    <t>SAT3010002</t>
  </si>
  <si>
    <t>DISPERSORE A CROCE SP.5  MT1,5</t>
  </si>
  <si>
    <t>SAT3110252</t>
  </si>
  <si>
    <t>MORSETTO  TERMINALE DOPPIO B-10</t>
  </si>
  <si>
    <t>SAT3110251</t>
  </si>
  <si>
    <t>MORSETTO TERMINALE SEMPLICE  8-10</t>
  </si>
  <si>
    <t>CUUCORDA35</t>
  </si>
  <si>
    <t>CORDA RAME COTTO  35 MMQ  7 FILI</t>
  </si>
  <si>
    <t>KG</t>
  </si>
  <si>
    <t>BOCIP6S.O4GRI</t>
  </si>
  <si>
    <t xml:space="preserve">CENTRALINO PAR. IP65 4MOD.C/PORT. GR </t>
  </si>
  <si>
    <t>CWFG16R2X1OB</t>
  </si>
  <si>
    <t>CAVO BUT.ANTIF.FG16OR16-0,611KV2X 10</t>
  </si>
  <si>
    <t>ETNFAZ6C32.1N</t>
  </si>
  <si>
    <t>INTERRUTTORE MAGN. 6KA 1N "C" 32A</t>
  </si>
  <si>
    <t>ETNFBSMV4O.2.O3SA</t>
  </si>
  <si>
    <t>BLOCCO DIFF. 40A 2P 03S/A</t>
  </si>
  <si>
    <t>GEWFLEXP2OAZ</t>
  </si>
  <si>
    <t>TUBO FLEX IMQ D20 AZZURRO</t>
  </si>
  <si>
    <t>INSMFL25</t>
  </si>
  <si>
    <t>MANICOTTO FLESS. POLIT.P/TUBO CORRUG.D25</t>
  </si>
  <si>
    <t>BOCIP65.04GR1</t>
  </si>
  <si>
    <t>CENTRALINO PAR. P65 4MOD.C/PORT. GR</t>
  </si>
  <si>
    <t>ICO00052W</t>
  </si>
  <si>
    <t>CAVIDOTTO DOPPIA PAR. @75 C/MAN.NERO</t>
  </si>
  <si>
    <t>NOB01472P</t>
  </si>
  <si>
    <t>PROFILO SUP. 2mt C/SATINATA+TAPPI+CLIPS</t>
  </si>
  <si>
    <t>CCC079580</t>
  </si>
  <si>
    <t>CAVO ALLARME 4X0,22 CPR Cca-s3,d0,a3</t>
  </si>
  <si>
    <t>COM01944K</t>
  </si>
  <si>
    <t>COMELIT HUB</t>
  </si>
  <si>
    <t>COM01191N</t>
  </si>
  <si>
    <t>SCATOLA DA INCASSO PER MONITOR MAXI</t>
  </si>
  <si>
    <t>COM001394</t>
  </si>
  <si>
    <t>MODULO SIMPLEHOME 9 INGRESSI DIGITALI OPTOI</t>
  </si>
  <si>
    <t>COM00137N</t>
  </si>
  <si>
    <t>ALIMENTATORE PER SISTEMA SIMPLEHOME TIPO SW</t>
  </si>
  <si>
    <t>COM01117L</t>
  </si>
  <si>
    <t>SONDA DI TEMPERATURA E UMIDITA' DA INTERN..</t>
  </si>
  <si>
    <t>COM00155J</t>
  </si>
  <si>
    <t>COM016291</t>
  </si>
  <si>
    <t>SIRENA DA ESTERNO SERIE 700 GR.2, BIANCA</t>
  </si>
  <si>
    <t>COM010384</t>
  </si>
  <si>
    <t>MODULO 8 INGRESSI / 8 USCITE LOGICHE, CON..</t>
  </si>
  <si>
    <t>COM00315A</t>
  </si>
  <si>
    <t>SENSORE DOPPIA TECNOLOGIA</t>
  </si>
  <si>
    <t>COM010409</t>
  </si>
  <si>
    <t>SCHEDA COMUNICAZIONE IP AD INNESTO PER CE..</t>
  </si>
  <si>
    <t>COM01048B</t>
  </si>
  <si>
    <t>TASTIERA SAFEKEY PER CENTRALI SERIE VEDO</t>
  </si>
  <si>
    <t>COM01695E</t>
  </si>
  <si>
    <t>KIT MONO IKALL HD E MINI HF WI-FI. VIP</t>
  </si>
  <si>
    <t>COM00208G</t>
  </si>
  <si>
    <t>VISIERA ANTIPIOGGIA 1 MOD.SERIE IKALL</t>
  </si>
  <si>
    <t>COM01739D</t>
  </si>
  <si>
    <t>NVR 16 INGRESSI IP 5MP (8 POE), HDD 1TB</t>
  </si>
  <si>
    <t>COM01697X</t>
  </si>
  <si>
    <t>TEL.IR BALL 4MP ZOOM MOTOR 2,8-12mm</t>
  </si>
  <si>
    <t>COM01590Z</t>
  </si>
  <si>
    <t>BOX CONNESSIONE IPCAM 166C-167A</t>
  </si>
  <si>
    <t>COM00307L</t>
  </si>
  <si>
    <t>BATTERIA PER SIRENA VIA FILO AUTOALIMENTATA</t>
  </si>
  <si>
    <t>COM003748</t>
  </si>
  <si>
    <t>MODULO SIMPLEHOME GESTIONE CARICHI  E CON..</t>
  </si>
  <si>
    <t>COM010755</t>
  </si>
  <si>
    <t>CENTRALE VEDO 68, BOX METALLICO, ALIMENTA..</t>
  </si>
  <si>
    <t>COM010126</t>
  </si>
  <si>
    <t>BATTERIA AL PIOMBO 12 VCC 15 AH</t>
  </si>
  <si>
    <t>COM019463</t>
  </si>
  <si>
    <t>SUPERVISORE 7" MAXI MANAGER VIP BIANCO</t>
  </si>
  <si>
    <t>LLG026813</t>
  </si>
  <si>
    <t>CONTROCASSA PVC D.60X49 FO.27+TAPPO</t>
  </si>
  <si>
    <t>LLG118428</t>
  </si>
  <si>
    <t>ALIM 24W 6-12 LED 630MA SW IP67</t>
  </si>
  <si>
    <t>LLG09998K</t>
  </si>
  <si>
    <t>BERET-2R 7 TONDO 1LED 2W INOX</t>
  </si>
  <si>
    <t>COM002702</t>
  </si>
  <si>
    <t>CUSTODIA DA PARETE ANTIPIOGGIA 1 MODULO SE.</t>
  </si>
  <si>
    <t>ICO00051M</t>
  </si>
  <si>
    <t>CAVIDOTTO DOPPIA PAR. @63 C/MAN.NERO</t>
  </si>
  <si>
    <t>ICO00049H</t>
  </si>
  <si>
    <t>CAVIDOTTO DOPPIA PAR. @40 C/MAN.NERO</t>
  </si>
  <si>
    <t>N.   11/2021 del 11/03/2021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</si>
  <si>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____11/03/2021 ORE 08,00________</t>
    </r>
  </si>
  <si>
    <t>SIF00310S</t>
  </si>
  <si>
    <t>QUADRO IP65 3 FILE 36MOD.</t>
  </si>
  <si>
    <t>GWS04308</t>
  </si>
  <si>
    <t>CENTRALINO PAR.ARREDO 54M.</t>
  </si>
  <si>
    <t>BCH0903K</t>
  </si>
  <si>
    <t>TA-N 200X80 W CAN.PAR.P.APP.</t>
  </si>
  <si>
    <t>BCH0581Y</t>
  </si>
  <si>
    <t>LAN 200X80 W. TERMINALE</t>
  </si>
  <si>
    <t>OSR040945</t>
  </si>
  <si>
    <t>SURFACE-C LED 400 24W/3000K IP44   LEDV</t>
  </si>
  <si>
    <t>BCH00449/</t>
  </si>
  <si>
    <t>TA-EN 60X40 W CAN.PAR.P.CAVI</t>
  </si>
  <si>
    <t>OSR04069U</t>
  </si>
  <si>
    <t>DP SLIMVALUE 1500 50W/4000K IP65   LEDV</t>
  </si>
  <si>
    <t>ARN02567N</t>
  </si>
  <si>
    <t>Minicanale 21x10 LEGNO CHIARO</t>
  </si>
  <si>
    <t>QTE00218A</t>
  </si>
  <si>
    <t>TUBO-SCATOLA D20</t>
  </si>
  <si>
    <t>VIW</t>
  </si>
  <si>
    <t>Pulsante 1P NO 10A tirante grigio</t>
  </si>
  <si>
    <t>ARE01717K</t>
  </si>
  <si>
    <t>LED 24V AC/DC BLU</t>
  </si>
  <si>
    <t>ARE008941</t>
  </si>
  <si>
    <t>LED 24V AC/DC BIANCA</t>
  </si>
  <si>
    <t>PHI05820N</t>
  </si>
  <si>
    <t>WT065C LED48S/840 PSU L1200</t>
  </si>
  <si>
    <t>NOV04088U</t>
  </si>
  <si>
    <t>STRIP LED: 14,4W/M-24V-5M-RGB</t>
  </si>
  <si>
    <t>NOV04093R</t>
  </si>
  <si>
    <t>STRIP LED: 19,2W/M-24V-5M-3K</t>
  </si>
  <si>
    <t>CMB0121U</t>
  </si>
  <si>
    <t>MORSETTO A UNA VIA 2,5MM</t>
  </si>
  <si>
    <t>COM01412R</t>
  </si>
  <si>
    <t>SENSORE DOPPIA TECNOLOGIA DA ESTERNO CON</t>
  </si>
  <si>
    <t>COM019246</t>
  </si>
  <si>
    <t>TELEC. IP MINIDOME 5MP, 2.7-13.5MM, IR 30M</t>
  </si>
  <si>
    <t>COM01883Z</t>
  </si>
  <si>
    <t>BOX METALLICO TEL. VARIF. SERIE SMART, IP66</t>
  </si>
  <si>
    <t>VIW19613</t>
  </si>
  <si>
    <t>SUPPORTO 3M + VITI ARKE'</t>
  </si>
  <si>
    <t>VIW19614</t>
  </si>
  <si>
    <t>SUPPORTO 4M + VITI ARKE'</t>
  </si>
  <si>
    <t>VIW19617</t>
  </si>
  <si>
    <t>SUPPORTO 7M + VITI ARKE'</t>
  </si>
  <si>
    <t>VIW19203M</t>
  </si>
  <si>
    <t>PRESA 2P+T 16A P17/11 METAL</t>
  </si>
  <si>
    <t>VIW19210M</t>
  </si>
  <si>
    <t>PRESA 2P+T 16A UNIVERSALE METAL</t>
  </si>
  <si>
    <t>VIW19041M</t>
  </si>
  <si>
    <t>COPRIFORO METAL</t>
  </si>
  <si>
    <t>VIW19052M</t>
  </si>
  <si>
    <t>PULSANTE 1P NO 10A TIRANTE METAL</t>
  </si>
  <si>
    <t>BEG4609</t>
  </si>
  <si>
    <t>FRUTTOLUCE TF 6LED SE 1N</t>
  </si>
  <si>
    <t>EAM2002035</t>
  </si>
  <si>
    <t>PATCH PANEL 24 PRESE RJ45 UTP CAT.5E</t>
  </si>
  <si>
    <t>LB3STR0924.3020.RA</t>
  </si>
  <si>
    <t>STRIP LED 9W/M 24V-3000K RA&gt;93 IP20 5M</t>
  </si>
  <si>
    <t>LB3ZAC10024.ST</t>
  </si>
  <si>
    <t>ALIMENTATORE 100W-24V STANDARD</t>
  </si>
  <si>
    <t>LB3ZAC05024.SL</t>
  </si>
  <si>
    <t>ALIMENTATORE 50W-24V SLIM</t>
  </si>
  <si>
    <t>LB3ZAC07524.ST</t>
  </si>
  <si>
    <t>ALIMENTATORE 75W-24V STANDARD</t>
  </si>
  <si>
    <t>BOCTAN100.60W</t>
  </si>
  <si>
    <t>CANALE CHIUSO BASE PIANA C/COP.100X60 BI</t>
  </si>
  <si>
    <t>BOCLAN200.80W</t>
  </si>
  <si>
    <t>TERMINALE P/CAN.TA-TAE-TAS-TAD 200X80 BI</t>
  </si>
  <si>
    <t>VIW19108.M</t>
  </si>
  <si>
    <t>PULSANTE 1P NO 10A ASSIALE METAL</t>
  </si>
  <si>
    <t>FILO VARI COLORI 1,5 MM2</t>
  </si>
  <si>
    <t>FILO VARI COLORI 2,5 MM2</t>
  </si>
  <si>
    <t>FILO VARI COLORI 4 MM2</t>
  </si>
  <si>
    <t>FILO VARI COLORI 6 MM2</t>
  </si>
  <si>
    <t>CAVO CITOF.4 COPPIE</t>
  </si>
  <si>
    <t>CAVO CITOF.2 COPPIE</t>
  </si>
  <si>
    <t>CAVO GV D16</t>
  </si>
  <si>
    <t>FILO 0,5 MM2</t>
  </si>
  <si>
    <t>BOMBOLE SCHIUMA</t>
  </si>
  <si>
    <t>CARTUCCE COLLA</t>
  </si>
  <si>
    <t>BELLOTTI ALFREDO</t>
  </si>
  <si>
    <t>VIA FRACANZAN</t>
  </si>
  <si>
    <t>VICENZA</t>
  </si>
  <si>
    <t>INTERNO 3</t>
  </si>
  <si>
    <t>VIALE TRIESTE N. 211</t>
  </si>
  <si>
    <t>SUPP 1 MOD GRIFFE</t>
  </si>
  <si>
    <t>SUPP 2 MOD GRIFFE 71MM</t>
  </si>
  <si>
    <t>14641.01</t>
  </si>
  <si>
    <t>PLACCA 1M BIANCO</t>
  </si>
  <si>
    <t>14642.01</t>
  </si>
  <si>
    <t>PLACCA 2M BIANCO</t>
  </si>
  <si>
    <t>V53112.B</t>
  </si>
  <si>
    <t>Centralino estetico incasso 12M bianco</t>
  </si>
  <si>
    <t>COPERCHIO ROT GRIFFE D85</t>
  </si>
  <si>
    <t>COPERCHIO ROT GRIFFE D70</t>
  </si>
  <si>
    <t>QTE</t>
  </si>
  <si>
    <t>H05VVF3G075BIM10</t>
  </si>
  <si>
    <t>INTERR 1P 10AX</t>
  </si>
  <si>
    <t>PRESA 2P+T 16A UNIVERSAL</t>
  </si>
  <si>
    <t>INTERR 2P 16AX</t>
  </si>
  <si>
    <t>PULS 1P NO 10A</t>
  </si>
  <si>
    <t>SUPP 3 MOD CON VITI</t>
  </si>
  <si>
    <t>14653.01</t>
  </si>
  <si>
    <t>PLACCA 3M BIANCO</t>
  </si>
  <si>
    <t>SUONERIA 230V 50-60HZ</t>
  </si>
  <si>
    <t>PULS 1P NO 10A TIRANTE</t>
  </si>
  <si>
    <t>DEVIAT 1P 10AX</t>
  </si>
  <si>
    <t>00113.B</t>
  </si>
  <si>
    <t>DEVIAT TERM A BIL B</t>
  </si>
  <si>
    <t>BPRESA 2P+T 16A P17/11</t>
  </si>
  <si>
    <t>GEW</t>
  </si>
  <si>
    <t>GW94006</t>
  </si>
  <si>
    <t>INT.MAGN.DIF.C.1P+N C10 4,5KA AC/0,</t>
  </si>
  <si>
    <t>GW94007</t>
  </si>
  <si>
    <t>INT.MAGN.DIF.C.1P+N C16 4,5KA AC/0,</t>
  </si>
  <si>
    <t>SNR</t>
  </si>
  <si>
    <t>DOMA47C25</t>
  </si>
  <si>
    <t>INT.AUT.DOMA47 1P+N 2M 25A C</t>
  </si>
  <si>
    <t>GW94319</t>
  </si>
  <si>
    <t>INT.MAGN.DIF.C.1P+N C25 6KA A/0,3 2M</t>
  </si>
  <si>
    <t>PHL</t>
  </si>
  <si>
    <t>PHILEDCAN60</t>
  </si>
  <si>
    <t>CLA LEDCandle ND 6.5-60W B35 E14 827 CL</t>
  </si>
  <si>
    <t>PHILED60</t>
  </si>
  <si>
    <t>LED Filament 60W E27 WW A60 CL ND 1CT</t>
  </si>
  <si>
    <t>PRI</t>
  </si>
  <si>
    <t>SUPERDELTA OV NERO</t>
  </si>
  <si>
    <t>27.01.20</t>
  </si>
  <si>
    <t>CONTROLLO LUCI</t>
  </si>
  <si>
    <t>29.07.20</t>
  </si>
  <si>
    <t>CONTROLLO CITOFONO</t>
  </si>
  <si>
    <t>31.07.20</t>
  </si>
  <si>
    <t>30.09.20</t>
  </si>
  <si>
    <t>FILI</t>
  </si>
  <si>
    <t>05.10.20</t>
  </si>
  <si>
    <t>FILI E TRACCE</t>
  </si>
  <si>
    <t>07.10.20</t>
  </si>
  <si>
    <t>MALTA</t>
  </si>
  <si>
    <t>21.10.20</t>
  </si>
  <si>
    <t>LINEA QUADRO AL CONTATORE E COLLEGAMENTI</t>
  </si>
  <si>
    <t>26.10.20</t>
  </si>
  <si>
    <t>FRUTTI</t>
  </si>
  <si>
    <t>19.01.21</t>
  </si>
  <si>
    <t>01.02.21</t>
  </si>
  <si>
    <t>COLLEGAMENTI</t>
  </si>
  <si>
    <t>02.02.21</t>
  </si>
  <si>
    <t>QUADRO CONTATORE</t>
  </si>
  <si>
    <t>ORE TOTALI X EURO 23,00 =</t>
  </si>
  <si>
    <t>FILO 1,5 MM</t>
  </si>
  <si>
    <t>FILO 2,5 MM</t>
  </si>
  <si>
    <t>FILO 4 MM</t>
  </si>
  <si>
    <t>FILO 6 MM</t>
  </si>
  <si>
    <t>CAVO TONDO H05VV-F 3G0,75 BI</t>
  </si>
  <si>
    <t>PASSAFILO</t>
  </si>
  <si>
    <t>COPRIFORO</t>
  </si>
  <si>
    <t>PRESA 10A</t>
  </si>
  <si>
    <t>INTERRUTTORE LUMINOSO</t>
  </si>
  <si>
    <t>SCATOLA 6P DA ESTERNO</t>
  </si>
  <si>
    <t>CAVO 3X2,5</t>
  </si>
  <si>
    <t>CAVO 3X1,5</t>
  </si>
  <si>
    <t>RELE' 4 FILI</t>
  </si>
  <si>
    <t>TOTALE</t>
  </si>
  <si>
    <t>DICHIARAZIONE</t>
  </si>
  <si>
    <t>SACCO MALTA - TUBO SCATOLE-MORSETTI</t>
  </si>
  <si>
    <r>
      <t>data e ora del ritiro</t>
    </r>
    <r>
      <rPr>
        <sz val="10"/>
        <color theme="1"/>
        <rFont val="Calibri"/>
        <family val="2"/>
        <scheme val="minor"/>
      </rPr>
      <t xml:space="preserve"> ____16/02/2021 ORE 08,00________</t>
    </r>
  </si>
  <si>
    <t>N.   07/2021 del 16/02/2021</t>
  </si>
  <si>
    <t>IVA FATTURA</t>
  </si>
  <si>
    <t>N.   10/2021 del 09/03/2021</t>
  </si>
  <si>
    <t>VIA DURANDO 7</t>
  </si>
  <si>
    <t>VIALE VERONA 94</t>
  </si>
  <si>
    <t>N.   15/2021 del 05/05/2021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</si>
  <si>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____05/05/2021 ORE 08,00________</t>
    </r>
  </si>
  <si>
    <r>
      <t>data e ora del ritiro</t>
    </r>
    <r>
      <rPr>
        <sz val="10"/>
        <color theme="1"/>
        <rFont val="Calibri"/>
        <family val="2"/>
        <scheme val="minor"/>
      </rPr>
      <t xml:space="preserve"> ____09/03/2021 ORE 08,00________</t>
    </r>
  </si>
  <si>
    <t>FIN</t>
  </si>
  <si>
    <t>GW40047</t>
  </si>
  <si>
    <t>CENTRALINO PAR.ARREDO 24M</t>
  </si>
  <si>
    <t>14613.G</t>
  </si>
  <si>
    <t>SUPPORTO 3 MOD CON VITI GRIGIO</t>
  </si>
  <si>
    <t>SUPP 4 MOD CON VITI</t>
  </si>
  <si>
    <t>PRESA 2P+T 10A P11</t>
  </si>
  <si>
    <t>PASSACAVO CON SERRACAVO</t>
  </si>
  <si>
    <t>PRESA CONN RJ11</t>
  </si>
  <si>
    <t>INVERT 1P 16AX</t>
  </si>
  <si>
    <t>PER</t>
  </si>
  <si>
    <t>1SU4431</t>
  </si>
  <si>
    <t>SUONERIA DIN DON 12V CA</t>
  </si>
  <si>
    <t>14654.01</t>
  </si>
  <si>
    <t>PLACCA 4M BIANCO</t>
  </si>
  <si>
    <t>OFE</t>
  </si>
  <si>
    <t>07-272</t>
  </si>
  <si>
    <t>RELE' INTERR.UNIP.10A 230Vac</t>
  </si>
  <si>
    <t>PLANA CONT IP55 3M</t>
  </si>
  <si>
    <t>GWD4617</t>
  </si>
  <si>
    <t>INT.DIFF.PURO 2P.25A IST.AC/0,03 2M NA-T</t>
  </si>
  <si>
    <t>GW48014</t>
  </si>
  <si>
    <t>COPERCHIO BASSO CASSETTA 118X96</t>
  </si>
  <si>
    <t>DX30010</t>
  </si>
  <si>
    <t>DFG/10 GUAINA GRIGIA 38010</t>
  </si>
  <si>
    <t>SCATOLA 503</t>
  </si>
  <si>
    <t>SCATOLA 504</t>
  </si>
  <si>
    <t>SCATOLA DERIVAZIONE PT6</t>
  </si>
  <si>
    <t>SCATOLA DERIVAZIONE PT8</t>
  </si>
  <si>
    <t>TUBO D20 CORR</t>
  </si>
  <si>
    <t>TUBO D25 CORR</t>
  </si>
  <si>
    <t>INTERRUTTORE SND MAGNET 2X25A</t>
  </si>
  <si>
    <t>MAGNETOTERMICO C10</t>
  </si>
  <si>
    <t>MAGNETOTERMICO C6</t>
  </si>
  <si>
    <t>FILO 1MM</t>
  </si>
  <si>
    <t>CAVO TELEFONICO</t>
  </si>
  <si>
    <t>CAVO TV</t>
  </si>
  <si>
    <t>INTERR LUMINOSO COMPLETO</t>
  </si>
  <si>
    <t>SCATOLA 3P STAGNA</t>
  </si>
  <si>
    <t>PRESA TV</t>
  </si>
  <si>
    <t>PERETTO + CAVO</t>
  </si>
  <si>
    <t>COPERCHI TONDI</t>
  </si>
  <si>
    <t>COPERCHI 503</t>
  </si>
  <si>
    <t>BOLLA 15</t>
  </si>
  <si>
    <t>BOLLA 10</t>
  </si>
  <si>
    <t>SEGNATO TRACCE</t>
  </si>
  <si>
    <t>PREVENTIVO, QUADRO CANTIERE</t>
  </si>
  <si>
    <t>TRACCE</t>
  </si>
  <si>
    <t>TRACCE -TUBI</t>
  </si>
  <si>
    <t>NICOLA</t>
  </si>
  <si>
    <t>IO</t>
  </si>
  <si>
    <t>CARTE</t>
  </si>
  <si>
    <t>X EURO 23,00</t>
  </si>
  <si>
    <t>+ IVA</t>
  </si>
  <si>
    <t>RIEPILOGO:</t>
  </si>
  <si>
    <t>APPOGGI ALESSANDRA</t>
  </si>
  <si>
    <t>MONTI ROSANNA</t>
  </si>
  <si>
    <t>VIA LEOPARDI 43</t>
  </si>
  <si>
    <t xml:space="preserve">N. </t>
  </si>
  <si>
    <t>SCATOLE 503</t>
  </si>
  <si>
    <t>SCATOLE 504</t>
  </si>
  <si>
    <t>SUPPORTI 504</t>
  </si>
  <si>
    <t>INTERRUTTORI</t>
  </si>
  <si>
    <t>PULSANTE</t>
  </si>
  <si>
    <t>SCHUKO</t>
  </si>
  <si>
    <t>BIPOLARE</t>
  </si>
  <si>
    <t>COPERCHIO 503</t>
  </si>
  <si>
    <t>SACCO MALTA - TUBO</t>
  </si>
  <si>
    <r>
      <t>data e ora del ritiro</t>
    </r>
    <r>
      <rPr>
        <sz val="10"/>
        <color theme="1"/>
        <rFont val="Calibri"/>
        <family val="2"/>
        <scheme val="minor"/>
      </rPr>
      <t xml:space="preserve"> ____01/09/2021 ORE 08,00________</t>
    </r>
  </si>
  <si>
    <t>PLACCHE PLANA 4P</t>
  </si>
  <si>
    <t>VIM</t>
  </si>
  <si>
    <t>PHILIPS</t>
  </si>
  <si>
    <t>FARETTI GU10</t>
  </si>
  <si>
    <t>PLANA</t>
  </si>
  <si>
    <t>COPERCHIO PT8</t>
  </si>
  <si>
    <t>LAVORO</t>
  </si>
  <si>
    <t>TOTALE IMPONIBILE</t>
  </si>
  <si>
    <t>IVA 10%</t>
  </si>
  <si>
    <t>TOTALE FATTURA</t>
  </si>
  <si>
    <t>N.   19/2021 del 01/09/2021</t>
  </si>
  <si>
    <t>N.   12/2021 del 16/03/2021</t>
  </si>
  <si>
    <t>GANDIN ANDREA</t>
  </si>
  <si>
    <t>VIA MONTE ZATTOLO 123</t>
  </si>
  <si>
    <t>ARCUGNANO VI</t>
  </si>
  <si>
    <t>VIALE TRISSINO 57</t>
  </si>
  <si>
    <t>INCASSO FISSO MIG 17W-4000K OP.BI DIMM.</t>
  </si>
  <si>
    <t>PANEL LED 60X60 35W 3000K BI. UGR&lt;19</t>
  </si>
  <si>
    <t>LAMP EMERG. EXWLIGHT 1/3H 250/120LM IP42</t>
  </si>
  <si>
    <t>SCATOLA INC. 3MOD. P/LEGGERE AZZURRO</t>
  </si>
  <si>
    <t>INTERRUTTORE DIFF. MAGN 1P+N 25A 300MA A</t>
  </si>
  <si>
    <t>14653.20</t>
  </si>
  <si>
    <t>PLACCA 3M ARGENTO OPACO</t>
  </si>
  <si>
    <t>COPERCHIO QUA GR 80X80</t>
  </si>
  <si>
    <t>LB3MIG017.4LOBD</t>
  </si>
  <si>
    <t>NOV102001.01</t>
  </si>
  <si>
    <t>OVA44012</t>
  </si>
  <si>
    <t>VIWV71703</t>
  </si>
  <si>
    <t>ETNFRBM6-C25/1N/0</t>
  </si>
  <si>
    <t>scatole tonde da esterno</t>
  </si>
  <si>
    <t>mt</t>
  </si>
  <si>
    <t>cavo 3x1,5mm2</t>
  </si>
  <si>
    <t>vim</t>
  </si>
  <si>
    <t xml:space="preserve">INTERRUTTORE </t>
  </si>
  <si>
    <t>deviatore</t>
  </si>
  <si>
    <t>schuko</t>
  </si>
  <si>
    <t>gw</t>
  </si>
  <si>
    <t>coperchio pt6</t>
  </si>
  <si>
    <t>coperchio tondo</t>
  </si>
  <si>
    <t>filo 1,5mm2</t>
  </si>
  <si>
    <t>filo 2,5 mm2</t>
  </si>
  <si>
    <t>int.2md 25A f+n</t>
  </si>
  <si>
    <t>interr. C16 0,03 classe AC</t>
  </si>
  <si>
    <t>interr. C10 classe AC</t>
  </si>
  <si>
    <r>
      <t>data e ora del ritiro</t>
    </r>
    <r>
      <rPr>
        <sz val="10"/>
        <color theme="1"/>
        <rFont val="Calibri"/>
        <family val="2"/>
        <scheme val="minor"/>
      </rPr>
      <t xml:space="preserve"> ____16/03/2021 ORE 08,00________</t>
    </r>
  </si>
  <si>
    <t>LAVORO ORE 34 X EURO 25,00=</t>
  </si>
  <si>
    <t>SCATOLA P/SUPPORTI A 3 MODULI</t>
  </si>
  <si>
    <t>RACCORDO P/TUBO CORRUGATO D.20</t>
  </si>
  <si>
    <t>RACCORDO P/TUBO CORRUGATO D.25 BOXME</t>
  </si>
  <si>
    <t>SCATOLA P/SUPPORTI 4 MOD.</t>
  </si>
  <si>
    <t>COPERCHIO LATERALE P/SCATOLA DERIV.</t>
  </si>
  <si>
    <t>INTERRUTTORE ORARIO IC ASTRO SMART 1CAN.</t>
  </si>
  <si>
    <t>INTERRUTTORE MAGN.DIFF.1P+N 10A 0,03A"C"</t>
  </si>
  <si>
    <t>INTERRUTTORE MAGN.DIFF.1P+N 16A 0,03A"C"</t>
  </si>
  <si>
    <t>INTERRUTTORE DIFF.2P 40A 0,03A "AC"</t>
  </si>
  <si>
    <t>BLOCCO DIFFERENZIALE 4P 63A 500MA "AS"</t>
  </si>
  <si>
    <t>INTERRUTTORE MAGN. 4P 25A "C" 6KA</t>
  </si>
  <si>
    <t>LDV</t>
  </si>
  <si>
    <t>SURC35018830G2</t>
  </si>
  <si>
    <t>SURFACE-C LED CIRCULAR 350 18W/300K IP44</t>
  </si>
  <si>
    <t>K62K0.01</t>
  </si>
  <si>
    <t>Kit citof. monof. Sound System 62K0+930G</t>
  </si>
  <si>
    <t>14008.0</t>
  </si>
  <si>
    <t>MECC PULS 1P NO 10A</t>
  </si>
  <si>
    <t>14339.6</t>
  </si>
  <si>
    <t>PRESA RJ45 CAT 6 UTP 110 T568A/B</t>
  </si>
  <si>
    <t>14021.P</t>
  </si>
  <si>
    <t>TASTO 1 MOD SIMB CHIAVE</t>
  </si>
  <si>
    <t>Exw Light IP42 250 1/1,5/2/3h SE/SA</t>
  </si>
  <si>
    <t>GW48015</t>
  </si>
  <si>
    <t>COPERCHIO BASSO CASSETTA 152X98</t>
  </si>
  <si>
    <t>QBX</t>
  </si>
  <si>
    <t>SPINA PLUG RJ45 8POLI CAT.5 N/SCHER</t>
  </si>
  <si>
    <t>Boot per plug colore grigio</t>
  </si>
  <si>
    <t>GW48019</t>
  </si>
  <si>
    <t>COPERCHIO INFRANG.X 008 7</t>
  </si>
  <si>
    <t>IBO</t>
  </si>
  <si>
    <t>B04090</t>
  </si>
  <si>
    <t>IP40 DSG 54 W CEN PARETE</t>
  </si>
  <si>
    <t>CMC</t>
  </si>
  <si>
    <t>001DELTA-E</t>
  </si>
  <si>
    <t>COPPIA FOTOCELLULE DA ESTERNO 20mt</t>
  </si>
  <si>
    <t>ITW566970</t>
  </si>
  <si>
    <t>ITW566978</t>
  </si>
  <si>
    <t>ITW566979</t>
  </si>
  <si>
    <t>ITW566971</t>
  </si>
  <si>
    <t>VIWV70005</t>
  </si>
  <si>
    <t>ITW566976</t>
  </si>
  <si>
    <t>SFECCT15225</t>
  </si>
  <si>
    <t>SFEDOMC45C1030C</t>
  </si>
  <si>
    <t>SFEDOMC45C1630C</t>
  </si>
  <si>
    <t>SFEDOMB24030C</t>
  </si>
  <si>
    <t>HAGBR463N</t>
  </si>
  <si>
    <t>HAGMCA425</t>
  </si>
  <si>
    <t>N.   13/2021 del 30/03/2021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</si>
  <si>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____30/03/2021 ORE 08,00________</t>
    </r>
  </si>
  <si>
    <t>SUPPORTI 4 MD</t>
  </si>
  <si>
    <t>PLACCA 4M</t>
  </si>
  <si>
    <t>ITW566973</t>
  </si>
  <si>
    <t>SCATOLA DERIVAZIONE 140X205X86MM</t>
  </si>
  <si>
    <t>TUBO CORRUGATO D20</t>
  </si>
  <si>
    <t>TUBO CORRUGATO D25</t>
  </si>
  <si>
    <t>TUBO CORRUGATO D32</t>
  </si>
  <si>
    <t>INTERRUTTORI LUM COMPLETI</t>
  </si>
  <si>
    <t>COPRITASTO LUCE</t>
  </si>
  <si>
    <t>ALTAVILLA</t>
  </si>
  <si>
    <t>MOTORE BENINCA'</t>
  </si>
  <si>
    <t>SCATOLA 8X8 CON MORSETTI GEL</t>
  </si>
  <si>
    <t>STAFFA BENNINCA' CON GRASSO</t>
  </si>
  <si>
    <t>FAN</t>
  </si>
  <si>
    <t>CH143A</t>
  </si>
  <si>
    <t>CRONOTERMOSTATO SETTIMANALE DA INCASSO 230V CON SCATOLA</t>
  </si>
  <si>
    <t>FILO 1 MM2</t>
  </si>
  <si>
    <t>CAVO CAT 6</t>
  </si>
  <si>
    <t>SUONERIA 12V COMPLETA CON SCATOLA</t>
  </si>
  <si>
    <t>FILO 4 MM2</t>
  </si>
  <si>
    <t>SCHIUMA - COLLA - GUAINA- MORSETTI</t>
  </si>
  <si>
    <t>VIALE S.LAZZARO 58</t>
  </si>
  <si>
    <t xml:space="preserve">VIA ROMA 67 </t>
  </si>
  <si>
    <t>ALTAVILLA VIC</t>
  </si>
  <si>
    <t>PRANOVI MARIA ROSA</t>
  </si>
  <si>
    <t>tolto impianto vecchio</t>
  </si>
  <si>
    <t>tubi scatole</t>
  </si>
  <si>
    <t>foro porta per citofono</t>
  </si>
  <si>
    <t>fili</t>
  </si>
  <si>
    <t>cavi rete lampade</t>
  </si>
  <si>
    <t>frutti</t>
  </si>
  <si>
    <t>frutti collegamenti</t>
  </si>
  <si>
    <t>caldaia prese dati</t>
  </si>
  <si>
    <t>quadro elettrico e linea</t>
  </si>
  <si>
    <t>quadro aplic citofono</t>
  </si>
  <si>
    <t>quadro dati</t>
  </si>
  <si>
    <t xml:space="preserve">coperchi etichette quadro </t>
  </si>
  <si>
    <t>MOTORI ROGER BRACCIO 220V</t>
  </si>
  <si>
    <t>LISTINO</t>
  </si>
  <si>
    <t>ORE TOTALI</t>
  </si>
  <si>
    <t>20.04.21</t>
  </si>
  <si>
    <t>5 ORE</t>
  </si>
  <si>
    <t>CAMBIATO MOTORI</t>
  </si>
  <si>
    <t>22.04.21</t>
  </si>
  <si>
    <t>2 ORE</t>
  </si>
  <si>
    <t>FOTOCELLULA</t>
  </si>
  <si>
    <t>TOTALE CASA</t>
  </si>
  <si>
    <t>x EURO 25,00 =</t>
  </si>
  <si>
    <t>MATERIALE BOLLA</t>
  </si>
  <si>
    <t>+IVA</t>
  </si>
  <si>
    <t>06.05.21</t>
  </si>
  <si>
    <t>3 ORE</t>
  </si>
  <si>
    <t>CANCELLO</t>
  </si>
  <si>
    <t>2,5 ORE</t>
  </si>
  <si>
    <t>GUASTO TELEFONO</t>
  </si>
  <si>
    <t>30.08.21</t>
  </si>
  <si>
    <t>5,5 ORE X 20 EURO =</t>
  </si>
  <si>
    <t>7 ORE X 20 EURO =</t>
  </si>
  <si>
    <t>TOTALE ALTAVILLA</t>
  </si>
  <si>
    <t>N.   22/2021 del 24/09/2021</t>
  </si>
  <si>
    <t>ETNFAZ6-C32/4</t>
  </si>
  <si>
    <t>INTERRUTTORE MAGN. 4P 32A 6KA "C"</t>
  </si>
  <si>
    <t>TUBO D25</t>
  </si>
  <si>
    <t>GIUNTI STAGNI</t>
  </si>
  <si>
    <t>CURVA</t>
  </si>
  <si>
    <t>TUBO GUAINA</t>
  </si>
  <si>
    <t>GUAINA SCATOLA</t>
  </si>
  <si>
    <t>GUAINA D20</t>
  </si>
  <si>
    <t>CORDINA FILO 10 MM</t>
  </si>
  <si>
    <t>CAPOCORDA -VARIO</t>
  </si>
  <si>
    <r>
      <t>data e ora del ritiro</t>
    </r>
    <r>
      <rPr>
        <sz val="10"/>
        <color theme="1"/>
        <rFont val="Calibri"/>
        <family val="2"/>
        <scheme val="minor"/>
      </rPr>
      <t xml:space="preserve"> ____24/09/2021 ORE 08,00________</t>
    </r>
  </si>
  <si>
    <t>MANUTEC WALCOR SRL</t>
  </si>
  <si>
    <t>VIA TICINO 43</t>
  </si>
  <si>
    <t>ALTAVILLA VICENTINA</t>
  </si>
  <si>
    <t>N.   21/2021 del 20/09/2021</t>
  </si>
  <si>
    <t>14.09.2020</t>
  </si>
  <si>
    <t>SUONERIA E FARO</t>
  </si>
  <si>
    <t>SISTEMATO FARO</t>
  </si>
  <si>
    <t>15.10.2020</t>
  </si>
  <si>
    <t>CONTROLLO TERMOSTATO</t>
  </si>
  <si>
    <t>16.10.2020</t>
  </si>
  <si>
    <t>CONTROLLO CANCELLO</t>
  </si>
  <si>
    <t>07.11.2020</t>
  </si>
  <si>
    <t>PER MACCHINA</t>
  </si>
  <si>
    <t>09.11.2020</t>
  </si>
  <si>
    <t>MACCHINA</t>
  </si>
  <si>
    <t>22.07.2021</t>
  </si>
  <si>
    <t>11.08.2021</t>
  </si>
  <si>
    <t>FARO CORTILE</t>
  </si>
  <si>
    <t>11.11.2020</t>
  </si>
  <si>
    <t>TV CAMERA</t>
  </si>
  <si>
    <t>LAVORO APPARTAMENTO</t>
  </si>
  <si>
    <t>CANALA 20X10</t>
  </si>
  <si>
    <t>CAVO TV + SPINE</t>
  </si>
  <si>
    <t>CAVO 3X1,5 + PRESE</t>
  </si>
  <si>
    <t>IDEA</t>
  </si>
  <si>
    <t>SUONERIA</t>
  </si>
  <si>
    <t>FARI OSRAM 54W</t>
  </si>
  <si>
    <t>QUADRO 4MD STAGNO</t>
  </si>
  <si>
    <t>RELE' 12V CON BASE</t>
  </si>
  <si>
    <t xml:space="preserve">CANALA  </t>
  </si>
  <si>
    <t>SCATOLE TONDE</t>
  </si>
  <si>
    <t xml:space="preserve">CAVO 2X0,5 </t>
  </si>
  <si>
    <t>LED 24V</t>
  </si>
  <si>
    <t>VARIO</t>
  </si>
  <si>
    <t xml:space="preserve">2 ORE </t>
  </si>
  <si>
    <t>ORE</t>
  </si>
  <si>
    <t>LAVORO MOLINO</t>
  </si>
  <si>
    <t>VIA TORRI 66</t>
  </si>
  <si>
    <t>MOLINO CASAROTTO SILVANO SNC</t>
  </si>
  <si>
    <t>N.   14/2021 del 15/04/2021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</si>
  <si>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____15/04/2021 ORE 08,00________</t>
    </r>
  </si>
  <si>
    <t>RIEPILOGO LAVORI SIG. MARCO CHIARO</t>
  </si>
  <si>
    <t>09.03.21</t>
  </si>
  <si>
    <t>TUBI SCATOLE</t>
  </si>
  <si>
    <t>11.03.21</t>
  </si>
  <si>
    <t>SISTEMATO TUBI</t>
  </si>
  <si>
    <t>30.03.21</t>
  </si>
  <si>
    <t>02.04.21</t>
  </si>
  <si>
    <t>COLLEGAMENTI-CITOFONO-QUADRO</t>
  </si>
  <si>
    <t>ORE X EURO 23,00 =</t>
  </si>
  <si>
    <t>N.</t>
  </si>
  <si>
    <t>TUBO D16</t>
  </si>
  <si>
    <t>TUBO D20</t>
  </si>
  <si>
    <t>DIFFERENZIALE SNEIDER 0,03 40A</t>
  </si>
  <si>
    <t>FILO 1,5MM</t>
  </si>
  <si>
    <t>FILO 2,5MM</t>
  </si>
  <si>
    <t xml:space="preserve">FILO 4MM </t>
  </si>
  <si>
    <t>CAVO CITOFONO</t>
  </si>
  <si>
    <t>SUPPORTO 4P + PLACCA</t>
  </si>
  <si>
    <t>SUPPORTO 3P + PLACCA</t>
  </si>
  <si>
    <t>BIPRESE</t>
  </si>
  <si>
    <t>PRESA TELEFONO</t>
  </si>
  <si>
    <t>GIUNTI TV</t>
  </si>
  <si>
    <t>SCATOLA 3P ESTERNO + GUAINA</t>
  </si>
  <si>
    <t>CAVO TELEFONO</t>
  </si>
  <si>
    <t>INTERRUTTORE</t>
  </si>
  <si>
    <t>INVERTITORE</t>
  </si>
  <si>
    <t>INTERR. C16</t>
  </si>
  <si>
    <t>MATERIALE TOTALE</t>
  </si>
  <si>
    <t>+ IVA 10%</t>
  </si>
  <si>
    <t>CHIARO MARCO</t>
  </si>
  <si>
    <t>VIA SAMONA' N. 23</t>
  </si>
  <si>
    <t>VIA VALLE DEI MOLINI</t>
  </si>
  <si>
    <t>N.   09/2021 del 02/03/2021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</si>
  <si>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____02/03/2021 ORE 08,00________</t>
    </r>
  </si>
  <si>
    <t>TUBO D32</t>
  </si>
  <si>
    <t>TUBO D40</t>
  </si>
  <si>
    <t>TUBO D25 VERDE</t>
  </si>
  <si>
    <t>RACCORDI SPIT</t>
  </si>
  <si>
    <t>SCATOLA PT8</t>
  </si>
  <si>
    <t>QUADRO 36MD COMPLETO</t>
  </si>
  <si>
    <t>57 SPIT</t>
  </si>
  <si>
    <t>5 SPIT</t>
  </si>
  <si>
    <t>SCHIUMA</t>
  </si>
  <si>
    <t xml:space="preserve">TUBO D25 </t>
  </si>
  <si>
    <t>TUBO D25 MARRONE</t>
  </si>
  <si>
    <t>N.   04/2021 del 25/01/2021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</si>
  <si>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____25/01/2021 ORE 08,00________</t>
    </r>
  </si>
  <si>
    <t>VIWV70008</t>
  </si>
  <si>
    <t>VIWV53736</t>
  </si>
  <si>
    <t>GEW48008PM</t>
  </si>
  <si>
    <t>SCATOLA INC.392X152X 70 C/COP.P.M. GREEN</t>
  </si>
  <si>
    <t>GEW48009PM</t>
  </si>
  <si>
    <t>SCATOLA INC.480X160X 70 C/COP.P.M. GREEN</t>
  </si>
  <si>
    <t>GEW48007PM</t>
  </si>
  <si>
    <t>SCATOLA INC.294X152X 70 C/COP.P.M. GREEN</t>
  </si>
  <si>
    <t>BEG56156</t>
  </si>
  <si>
    <t>LAMPADA ECO GOCCIA LED E27 22W 3000K</t>
  </si>
  <si>
    <t>OSRVCP60827SE1G8</t>
  </si>
  <si>
    <t>LAMPADA LED GOC OPAL CLP60 7W/827 E14</t>
  </si>
  <si>
    <t>VIW14617</t>
  </si>
  <si>
    <t>SUPPORTO 7 MOD.C/VITI P/SCAT. 6-7MOD.</t>
  </si>
  <si>
    <t>VIW14614</t>
  </si>
  <si>
    <t>SUPPORTO 4 MOD.C/VITI P/SCAT. 4MOD.</t>
  </si>
  <si>
    <t>VIW14613</t>
  </si>
  <si>
    <t>SUPPORTO 3 MOD.C/VITI P/SCAT. 3MOD.</t>
  </si>
  <si>
    <t>VIW14041</t>
  </si>
  <si>
    <t>VIW14210</t>
  </si>
  <si>
    <t>PRESA SICUR 2X16A+T</t>
  </si>
  <si>
    <t>VIW14004</t>
  </si>
  <si>
    <t>DEVIATORE ILLUM.1P 10A</t>
  </si>
  <si>
    <t>VIW14000</t>
  </si>
  <si>
    <t>INTERRUTTORE ILLUM.1P 10A</t>
  </si>
  <si>
    <t>VIW14008</t>
  </si>
  <si>
    <t>PULSANTE ILLUM.1P 10A</t>
  </si>
  <si>
    <t>VIW14203</t>
  </si>
  <si>
    <t>PRESA 2X10-16A+T</t>
  </si>
  <si>
    <t>VIW14021L</t>
  </si>
  <si>
    <t>TASTO INTERC."LUCE"</t>
  </si>
  <si>
    <t>LB3JET007.3MTBDA</t>
  </si>
  <si>
    <t>INCASSO OR.TONDO JET 6,5W -3000K 40° BI</t>
  </si>
  <si>
    <t>BTC504EC</t>
  </si>
  <si>
    <t>COPERCHIO P/SCATOLA 504E</t>
  </si>
  <si>
    <t>VIW14201</t>
  </si>
  <si>
    <t>PRESA 2X10A+T</t>
  </si>
  <si>
    <t>VIW14181</t>
  </si>
  <si>
    <t>INTERRUTTORE IR A RELE' 230V BI</t>
  </si>
  <si>
    <t>VIW14653.01</t>
  </si>
  <si>
    <t>PLACCA TECNOP. 3MOD. BIANCO</t>
  </si>
  <si>
    <t>VIW14654.01</t>
  </si>
  <si>
    <t>PLACCA TECNOP. 4MOD. BIANCO</t>
  </si>
  <si>
    <t>VIWV53124B</t>
  </si>
  <si>
    <t>CENTRALINO ESTETICO INCASSO 24M. BI</t>
  </si>
  <si>
    <t>LB3RGL018.3IA</t>
  </si>
  <si>
    <t>REGLETTE LED RGL 18W-3000K 1473 C/INT.IP</t>
  </si>
  <si>
    <t>SYL0054105</t>
  </si>
  <si>
    <t>PLAFONE ST ECO D.LIGHT TONDO 24W 3000K</t>
  </si>
  <si>
    <t>ETNPFIM-25/2/003</t>
  </si>
  <si>
    <t>INTERRUTTORE DIFF. PURO 2P 25A 30MA AC</t>
  </si>
  <si>
    <t>ETNPFIM-25/2/003-A</t>
  </si>
  <si>
    <t>INTERRUTTORE DIFF. PURO 2P 25A 30MA A</t>
  </si>
  <si>
    <t>LOMLL1160003</t>
  </si>
  <si>
    <t>PLAFONIERA ART 100 24 LED 3K 1100LM</t>
  </si>
  <si>
    <t>LOMLL1161003</t>
  </si>
  <si>
    <t>PLAFONIERA ART 250 54 LED 3K 2200LM</t>
  </si>
  <si>
    <t>VIW14903</t>
  </si>
  <si>
    <t>CONTENITORE PAR. 3MOD. IP55 PLANA</t>
  </si>
  <si>
    <t>BOCTAEN60.40W</t>
  </si>
  <si>
    <t>CANALE CHIUSO BASE PIANA C/COP. 60X40 BI</t>
  </si>
  <si>
    <t>BOCNPAN60.40W</t>
  </si>
  <si>
    <t>ANGOLO PIANO P/CANALE 60X40 BI</t>
  </si>
  <si>
    <t>V70211</t>
  </si>
  <si>
    <t>Scatola derivazione incasso 515x248x120</t>
  </si>
  <si>
    <t>NOX</t>
  </si>
  <si>
    <t>16301.96</t>
  </si>
  <si>
    <t>100911.99</t>
  </si>
  <si>
    <t>102501.99</t>
  </si>
  <si>
    <t>NOB</t>
  </si>
  <si>
    <t>BARRA/STRIP/12/S</t>
  </si>
  <si>
    <t>PROF.ANG.XDOP.STRISCIA LED C/DIFF.OPALE</t>
  </si>
  <si>
    <t>DP150030840G2</t>
  </si>
  <si>
    <t>02101.B</t>
  </si>
  <si>
    <t>PTL E27 M10X1 CAM LISC B</t>
  </si>
  <si>
    <t>PHILED100</t>
  </si>
  <si>
    <t>CLA LEDBulb ND 11-100W E27 WW A67 CL</t>
  </si>
  <si>
    <t>REL  AD IMPULSI ELETTRONICO 1NO 10A</t>
  </si>
  <si>
    <t>BEG</t>
  </si>
  <si>
    <t>824M</t>
  </si>
  <si>
    <t>UP LED 824M SE 150L 90'/RM EMERGENZA</t>
  </si>
  <si>
    <t>TTE</t>
  </si>
  <si>
    <t>TE9780</t>
  </si>
  <si>
    <t>Temp.Univ.Aspirat.T.fisso 3 min.25 300W/230</t>
  </si>
  <si>
    <t>VOR</t>
  </si>
  <si>
    <t>MICRO 100  ASP.CEN.DA CONDOTTO S.VORT/Q.</t>
  </si>
  <si>
    <t>DRIVER ISOLATO 24V IP20 100W</t>
  </si>
  <si>
    <t>14657.01</t>
  </si>
  <si>
    <t>PLACCA 7M BIANCO</t>
  </si>
  <si>
    <t>CVC</t>
  </si>
  <si>
    <t>SAT703B CAVEL</t>
  </si>
  <si>
    <t>CAVO COAX SAT.DIGIT.TERR.SA&gt;75DB @ 6,60</t>
  </si>
  <si>
    <t>PHA</t>
  </si>
  <si>
    <t>BVP154 LED21/840 PSU 20W VWB CE</t>
  </si>
  <si>
    <t>PCL</t>
  </si>
  <si>
    <t>PIATTINA ROSSO NERA 0,5</t>
  </si>
  <si>
    <t>PROFILED: PROF.20X10 M2</t>
  </si>
  <si>
    <t>STRIP LED: 20,5W/M-24V-3K HF CRI80</t>
  </si>
  <si>
    <t>STRIP LED: 19,2W/M-24V-M-3K</t>
  </si>
  <si>
    <t>STRIP LED: 14W/M-24V-M-3K</t>
  </si>
  <si>
    <t>OSRAM</t>
  </si>
  <si>
    <t>TRASFORM. 120W 24V</t>
  </si>
  <si>
    <t>TRASFORM. 75W CTC 24V</t>
  </si>
  <si>
    <t>Runner 1 luce 50W GU10 bianco C/lampada</t>
  </si>
  <si>
    <t>N.   17/2021 del 02/07/2021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</si>
  <si>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____02/07/2021 ORE 08,00________</t>
    </r>
  </si>
  <si>
    <t>TASTO CAMPANELLO</t>
  </si>
  <si>
    <t>CONTENITORE PLANA IP55 4P</t>
  </si>
  <si>
    <t>VITI - MORSETTI</t>
  </si>
  <si>
    <t>INVERTITORI</t>
  </si>
  <si>
    <t>INTERR.BIPOLARI</t>
  </si>
  <si>
    <t>PRESE SATELLITARI</t>
  </si>
  <si>
    <t xml:space="preserve">INTERR. 4X16 </t>
  </si>
  <si>
    <t>TEMPORIZZATORE SCALE</t>
  </si>
  <si>
    <t>VEMER</t>
  </si>
  <si>
    <t>INTERR. C6</t>
  </si>
  <si>
    <t>INTERR. C10</t>
  </si>
  <si>
    <t>FILO 2X0,5 BLU</t>
  </si>
  <si>
    <t>BOLLA N. 4</t>
  </si>
  <si>
    <t>BOLLA N. 9</t>
  </si>
  <si>
    <t>BOLLA N. 17</t>
  </si>
  <si>
    <t>+IVA 10%</t>
  </si>
  <si>
    <t>LAVORO ORE 156 X 23,00 =</t>
  </si>
  <si>
    <t>DELLAI DANIELA -FRANZINA CARLO</t>
  </si>
  <si>
    <t>RIEPILOGO :</t>
  </si>
  <si>
    <t>N.   25/2021 del 05/11/2021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</si>
  <si>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____05/11/2021 ORE 08,00________</t>
    </r>
  </si>
  <si>
    <t>TELECAMERA IP MINID. 5MP 2,8-12MM IR 30M</t>
  </si>
  <si>
    <t>CANALA 1X1</t>
  </si>
  <si>
    <t>CAVO 6 FILI</t>
  </si>
  <si>
    <t>ALIMENTATORE 6V</t>
  </si>
  <si>
    <t>COE</t>
  </si>
  <si>
    <t>VISIERA ANTIPIOGGIA PER PULSANTIERA QUADRA</t>
  </si>
  <si>
    <t>8451V</t>
  </si>
  <si>
    <t>VEDO8I8O</t>
  </si>
  <si>
    <t>DT12ECAM</t>
  </si>
  <si>
    <t>CLTVEDOLCD</t>
  </si>
  <si>
    <t>TASTIERA SAFEKEY P/CENTRALI SERIE VEDO</t>
  </si>
  <si>
    <t>CLTVEDOIP</t>
  </si>
  <si>
    <t>SCHEDA COMUNICAZIONE IP AD INNESTO</t>
  </si>
  <si>
    <t>CLTJBSVARI66A</t>
  </si>
  <si>
    <t>BOX METALLICO TELECAM. VARIF. SMART IP66</t>
  </si>
  <si>
    <t>FIAFG20201</t>
  </si>
  <si>
    <t>BATTERIA AL PIOMBO 12V 2AH</t>
  </si>
  <si>
    <t>CLTIPNVR008S05PA</t>
  </si>
  <si>
    <t>REGISTRATORE NVR 8CH 5MP POE HDD 1TB</t>
  </si>
  <si>
    <t>CLTRFDP12E</t>
  </si>
  <si>
    <t>SENSORE RADIO DOPPIO PIR DA ES</t>
  </si>
  <si>
    <t>PEYTR15SIQOD</t>
  </si>
  <si>
    <t>TRASFORMATORE MODUL.15VA 230/4-8-12V S.I</t>
  </si>
  <si>
    <t>BATTERIA AL PIOMBO 7.2V</t>
  </si>
  <si>
    <t>CAVO 2 X 0,5 BLU</t>
  </si>
  <si>
    <t>CAVO 4 X 0,5 BLU</t>
  </si>
  <si>
    <t>TUBO 16 RIGIDO</t>
  </si>
  <si>
    <t>CURVE - CLIPS - GIUNTI</t>
  </si>
  <si>
    <t>M</t>
  </si>
  <si>
    <t>TUBO 25 RIGIDO CON ACCESSORI</t>
  </si>
  <si>
    <t xml:space="preserve">KIT QUADRA E MINI HF WIFI SBC </t>
  </si>
  <si>
    <t>VIDEOCITOFONO</t>
  </si>
  <si>
    <t xml:space="preserve">CLTVEDO34GSM </t>
  </si>
  <si>
    <t>CENTRALE ALLARME VEDO34</t>
  </si>
  <si>
    <t>SIRENA COMELIT</t>
  </si>
  <si>
    <t>ALLARME</t>
  </si>
  <si>
    <t>TELECAMERE</t>
  </si>
  <si>
    <t>GALEOTTO UMBERTO</t>
  </si>
  <si>
    <t>31.12.19</t>
  </si>
  <si>
    <t xml:space="preserve">CANCELLO ELETTRICO </t>
  </si>
  <si>
    <t>07.01.20</t>
  </si>
  <si>
    <t>29.02.20</t>
  </si>
  <si>
    <t>COLLEGATO VIDEOCITOFONO</t>
  </si>
  <si>
    <t>09.12.20</t>
  </si>
  <si>
    <t>12.12.20</t>
  </si>
  <si>
    <t>30.12.20</t>
  </si>
  <si>
    <t>31.12.20</t>
  </si>
  <si>
    <t>COLLEGATO ALLARME</t>
  </si>
  <si>
    <t>05.11.20</t>
  </si>
  <si>
    <t>COLLEGATO ALLARME E REGOLATO</t>
  </si>
  <si>
    <t>IMPONIBILE</t>
  </si>
  <si>
    <t>RIPRISTINO CAVI CANCELLO</t>
  </si>
  <si>
    <t>COLLEGATO E REGOLATO ALLARME</t>
  </si>
  <si>
    <t>SENSORI GARAGE-TAVERNA-PARETI ESTERNE E TELECAMERE</t>
  </si>
  <si>
    <t>RIEPILOGO LAVORI</t>
  </si>
  <si>
    <t>ARCUGNANO - VI</t>
  </si>
  <si>
    <t>VIA GREGORI</t>
  </si>
  <si>
    <t>N.   18/2021 del 28/07/2021</t>
  </si>
  <si>
    <t>VIA BUZZOLATI -FIMON</t>
  </si>
  <si>
    <r>
      <t>data e ora del ritiro</t>
    </r>
    <r>
      <rPr>
        <sz val="10"/>
        <color theme="1"/>
        <rFont val="Calibri"/>
        <family val="2"/>
        <scheme val="minor"/>
      </rPr>
      <t xml:space="preserve"> ____28/07/2021 ORE 08,00________</t>
    </r>
  </si>
  <si>
    <t>VORC20.2ME</t>
  </si>
  <si>
    <t>ASPIRATORE IND.VORTICENT MONOF. 533MC/H</t>
  </si>
  <si>
    <t>PHI36.865</t>
  </si>
  <si>
    <t>LAMPADA FL.SUPER80 D26 36W DIURNA</t>
  </si>
  <si>
    <t>PHI58.865</t>
  </si>
  <si>
    <t>LAMPADA FL.SUPER80 D26 58W DIURNA</t>
  </si>
  <si>
    <t>TEJXB4BA31</t>
  </si>
  <si>
    <t>PULSANTE D22 VE</t>
  </si>
  <si>
    <t>TEJZBE101</t>
  </si>
  <si>
    <t>ELEMENTO DI CONTATTO NA</t>
  </si>
  <si>
    <t>STARTER</t>
  </si>
  <si>
    <t>FILO 10 MM2</t>
  </si>
  <si>
    <t>CAVO FG7 3X1,5</t>
  </si>
  <si>
    <t>SCATOLA 25X20</t>
  </si>
  <si>
    <t>SCATOLA 15X13</t>
  </si>
  <si>
    <t>SCATOLA 1P STAGNA CON INTERRUTTORE PLANA</t>
  </si>
  <si>
    <t>SCATOLA 10X10</t>
  </si>
  <si>
    <t>TASSELLI FILETTATI DA 10</t>
  </si>
  <si>
    <t>GWS1660U</t>
  </si>
  <si>
    <t>QUADRO DIS.PAR. 24M.IP65 (12X2)</t>
  </si>
  <si>
    <t>RFD00315G</t>
  </si>
  <si>
    <t>TEMP.MULTIF.MULTITENS.12/240vdc/vac</t>
  </si>
  <si>
    <t>DIC0165Z</t>
  </si>
  <si>
    <t>BEGA258ED</t>
  </si>
  <si>
    <t>PLAFONE ST. ACC. REG. LED 2X58W 4000K</t>
  </si>
  <si>
    <t>ETNFAZ6-C20/4</t>
  </si>
  <si>
    <t>INTERRUTTORE MAGN. 4P 20A 6KA "C"</t>
  </si>
  <si>
    <t>ETNFAZ6-C10/1N</t>
  </si>
  <si>
    <t>INTERRUTTORE MAGN. 1P+N 10A 6KA "C" 2M</t>
  </si>
  <si>
    <t>RK15/32G- TUBO PES.GR 40032 3</t>
  </si>
  <si>
    <t xml:space="preserve">DIFFERENZIALE 0,03 </t>
  </si>
  <si>
    <t>ETN</t>
  </si>
  <si>
    <t>RELE' 2 CONTATTI</t>
  </si>
  <si>
    <t>CURVE D20 - D25</t>
  </si>
  <si>
    <t>CURVE D32</t>
  </si>
  <si>
    <t>TUBO SCATOLA D20-25-32</t>
  </si>
  <si>
    <t>TUBO GUINA D25-32</t>
  </si>
  <si>
    <t>LAVORO:</t>
  </si>
  <si>
    <t>19.05.21</t>
  </si>
  <si>
    <t>TUBI</t>
  </si>
  <si>
    <t>20.05.21</t>
  </si>
  <si>
    <t>TUBI-COLLEGAMENTI</t>
  </si>
  <si>
    <t>08.07.21</t>
  </si>
  <si>
    <t>COLLEGATO MOTORE</t>
  </si>
  <si>
    <t>CLIPS-VARIO-VITI- TUBO ACCESSORI PLASTICA ARIA</t>
  </si>
  <si>
    <t>09.07.21</t>
  </si>
  <si>
    <t>LAMPADE E SOLLEVATORE</t>
  </si>
  <si>
    <t>06.08.21</t>
  </si>
  <si>
    <t>SISTEMATO MOTORE E LAMPADE</t>
  </si>
  <si>
    <t>ORE X € 23,00 =</t>
  </si>
  <si>
    <t>totale</t>
  </si>
  <si>
    <t>fattura 28</t>
  </si>
  <si>
    <t>CARROZZERIA IMBRATI RIK</t>
  </si>
  <si>
    <t>N.   28/2021 del 02/12/2021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</si>
  <si>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____02/12/2021 ORE 08,00________</t>
    </r>
  </si>
  <si>
    <t>TERMOIDRAULICA BRUNETTO SNC</t>
  </si>
  <si>
    <t>STRADA COMUNALE DI LONGARA 119</t>
  </si>
  <si>
    <t>CANTIERE TORRI Q.LO</t>
  </si>
  <si>
    <t>TOTALE GENERALE</t>
  </si>
  <si>
    <t>TERMOSTATO INCASSO RETROILLUMINATO BATT</t>
  </si>
  <si>
    <t>2 N</t>
  </si>
  <si>
    <t>FILO - MORSETTI</t>
  </si>
  <si>
    <t>3 N</t>
  </si>
  <si>
    <t>ORE X 25 EURO=</t>
  </si>
  <si>
    <t>14.04.21</t>
  </si>
  <si>
    <t>CALDAIA RIZZATO/BARON</t>
  </si>
  <si>
    <t xml:space="preserve">TUBO D20 </t>
  </si>
  <si>
    <t>2 MT</t>
  </si>
  <si>
    <t>CRONOTERM. SETTIM. SUPERSOTTILE</t>
  </si>
  <si>
    <t xml:space="preserve">1 N </t>
  </si>
  <si>
    <t>INTERR.MAGN C10</t>
  </si>
  <si>
    <t>INTERR.MAGN.C6</t>
  </si>
  <si>
    <t>10 MT</t>
  </si>
  <si>
    <t xml:space="preserve">TUBO SCATOLA </t>
  </si>
  <si>
    <t>20 MT</t>
  </si>
  <si>
    <t>CENTRALINO PAR.  12M.IP65</t>
  </si>
  <si>
    <t>GUAINA  D10</t>
  </si>
  <si>
    <t>5 MT</t>
  </si>
  <si>
    <t>19.11.20</t>
  </si>
  <si>
    <t>CALDAIA TORRI DI QUARTESOLO</t>
  </si>
  <si>
    <t>CAVO 2X0,5 SCHERMATO</t>
  </si>
  <si>
    <t>25 MT</t>
  </si>
  <si>
    <t>RELE' 220V 4 CONTATTI+BASE</t>
  </si>
  <si>
    <t>QUADRO 8MD STAGNO</t>
  </si>
  <si>
    <t>CANALA 40X40</t>
  </si>
  <si>
    <t>GUAINA  D8-10</t>
  </si>
  <si>
    <t>15 MT</t>
  </si>
  <si>
    <t>04.11.20</t>
  </si>
  <si>
    <t>CALDAIA ARCUGNANO</t>
  </si>
  <si>
    <t>FT 29</t>
  </si>
  <si>
    <t>N.   16/2021 del 08/06/2021</t>
  </si>
  <si>
    <t>BARBERA DAVIDE</t>
  </si>
  <si>
    <t>VIA DAL PONTE 4</t>
  </si>
  <si>
    <t>TORRI QUARTESOLO VI</t>
  </si>
  <si>
    <r>
      <t>data e ora del ritiro</t>
    </r>
    <r>
      <rPr>
        <sz val="10"/>
        <color theme="1"/>
        <rFont val="Calibri"/>
        <family val="2"/>
        <scheme val="minor"/>
      </rPr>
      <t xml:space="preserve"> ____08/06/2021 ORE 08,00________</t>
    </r>
  </si>
  <si>
    <t>N.   20/2021 del 13/09/2021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</si>
  <si>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____13/09/2021 ORE 08,00________</t>
    </r>
  </si>
  <si>
    <t>MEM</t>
  </si>
  <si>
    <t>BATTERIA ER14505 LITIO AA 2400MAH</t>
  </si>
  <si>
    <t>DT01CW</t>
  </si>
  <si>
    <t>SENSORE DOPPIA TECNOLOGIA A TENDA, BIANCO</t>
  </si>
  <si>
    <t>SEM</t>
  </si>
  <si>
    <t>PALO TERRA CROCE   CM.150</t>
  </si>
  <si>
    <t>M1</t>
  </si>
  <si>
    <t>MORSETTO SINGOLO X PALO ZINCATO</t>
  </si>
  <si>
    <t>SK9050R/A</t>
  </si>
  <si>
    <t>CARTA STANDARD FORMATO PORTA-CHIAVI ROSSO</t>
  </si>
  <si>
    <t>SK9050Y/A</t>
  </si>
  <si>
    <t>CARTA STANDARD FORMATO PORTA-CHIAVI GIALLO</t>
  </si>
  <si>
    <t>VEDOLCDPROX</t>
  </si>
  <si>
    <t>TASTIERA SAFEKEY CON LETTORE RFID PER CEN..</t>
  </si>
  <si>
    <t>19654.71</t>
  </si>
  <si>
    <t>Placca Classic 4M nero</t>
  </si>
  <si>
    <t>GEW40229TB</t>
  </si>
  <si>
    <t>CENTRALINO INC.12+1M C/PORT. BI LATTE</t>
  </si>
  <si>
    <t>PRR30233</t>
  </si>
  <si>
    <t>SOCCORRITORE EPS 2500VA C/GALLEGG.DOPPIA</t>
  </si>
  <si>
    <t>BOCTAEN80.40W</t>
  </si>
  <si>
    <t>CANALE CHIUSO BASE PIANA C/COP. 80X40 BI</t>
  </si>
  <si>
    <t>BOCTAN150.80W</t>
  </si>
  <si>
    <t>CANALE CHIUSO BASE PIANA C/COP.150X80 BI</t>
  </si>
  <si>
    <t>BOCTAEN80.60W</t>
  </si>
  <si>
    <t>RAYKELVIN</t>
  </si>
  <si>
    <t>GEL BOX LINE KELVIN P/MORSET.-BLIST.PZ.1</t>
  </si>
  <si>
    <t>RAYPASCAL6</t>
  </si>
  <si>
    <t>VIW16494</t>
  </si>
  <si>
    <t>COMANDO TAPPARELLA CONNESSO IOT GRIGIO</t>
  </si>
  <si>
    <t>VIW16497</t>
  </si>
  <si>
    <t>GATEWAY CONNESSO IOT 2MOD. GRIGIO</t>
  </si>
  <si>
    <t>SENSORE A FILO PER TAPPARELLA</t>
  </si>
  <si>
    <t>LOM</t>
  </si>
  <si>
    <t>LL1200013</t>
  </si>
  <si>
    <t>Fix 503 LED 450lm 3K Grigio</t>
  </si>
  <si>
    <t>FMA</t>
  </si>
  <si>
    <t>FG20201</t>
  </si>
  <si>
    <t>PRESA 2P+T 16A UNIVERSALE GRIGIO</t>
  </si>
  <si>
    <t>BPRESA  2P+T 16A G</t>
  </si>
  <si>
    <t>ABB</t>
  </si>
  <si>
    <t>TM1512</t>
  </si>
  <si>
    <t>TM15 4-8-12V TRASFORMATORE 15VA</t>
  </si>
  <si>
    <t>ATTUATORE COMANDI PER SIMPLEBUS 1 E 2</t>
  </si>
  <si>
    <t>824L</t>
  </si>
  <si>
    <t>UP LED 824L SE 250L 90'/RM</t>
  </si>
  <si>
    <t>TUBO NERO D16</t>
  </si>
  <si>
    <t>TUBO NERO D20</t>
  </si>
  <si>
    <t>TUBO NERO D32</t>
  </si>
  <si>
    <t>TUBO NERO D25</t>
  </si>
  <si>
    <t>SCATOLA PT6</t>
  </si>
  <si>
    <t>SCATOLA PT7</t>
  </si>
  <si>
    <t>CANALE CHIUSO BASE PIANA C/COP. 80X60 BI + 1 TAPPO</t>
  </si>
  <si>
    <t>CANALE CHIUSO 120X80 + 1 TAPPO</t>
  </si>
  <si>
    <t>CANALE CHIUSO 60X40 + 1 TAPPO</t>
  </si>
  <si>
    <t>CANALE 25X30</t>
  </si>
  <si>
    <t xml:space="preserve">GEWFLEXP16NE </t>
  </si>
  <si>
    <t>PHI04709C</t>
  </si>
  <si>
    <t>LED Classic 40W A60 E27 WW FR  ND 1CT/10</t>
  </si>
  <si>
    <t>15201.96</t>
  </si>
  <si>
    <t>PROFILED: PROF. H.9 2M+OP.+2TEST+4CLIPS</t>
  </si>
  <si>
    <t>101863.99</t>
  </si>
  <si>
    <t>A-70: TESTATE CHIUSURA (COPPIA)</t>
  </si>
  <si>
    <t>105837.01</t>
  </si>
  <si>
    <t>P-30: STRIP BIA PLAF/SOSP L=2400</t>
  </si>
  <si>
    <t>103315.99</t>
  </si>
  <si>
    <t xml:space="preserve">P-30: SCHERMO OPALE </t>
  </si>
  <si>
    <t>103316.01</t>
  </si>
  <si>
    <t>P-30 COPPIA TESTATE</t>
  </si>
  <si>
    <t>SFT25E2</t>
  </si>
  <si>
    <t>SPC.P OVEN CL 25W 230V E27 FS1     OSRAM</t>
  </si>
  <si>
    <t>V71630</t>
  </si>
  <si>
    <t>Coperchio per V71320 e V71720</t>
  </si>
  <si>
    <t>V70107</t>
  </si>
  <si>
    <t>COPERCHIO DERIV N 07 A R</t>
  </si>
  <si>
    <t>GW48016</t>
  </si>
  <si>
    <t>COPERCHIO BASSO CASSETTA 160X130</t>
  </si>
  <si>
    <t>GW48017</t>
  </si>
  <si>
    <t>COPERCHIO BASSO CASSETTA 196X152</t>
  </si>
  <si>
    <t>NEWS OROLOGIO ASTRONOMICO 1281</t>
  </si>
  <si>
    <t>QUASAR 20 LED-23,2W 3K BI GRIGIO</t>
  </si>
  <si>
    <t>ILD</t>
  </si>
  <si>
    <t>ALIM.12W 3/6 LED 630MA SMARTWAVE</t>
  </si>
  <si>
    <t>LLG</t>
  </si>
  <si>
    <t>86564W70</t>
  </si>
  <si>
    <t>QUARA 4 QUADRO 1LED 2W NICKEL SPAZZ</t>
  </si>
  <si>
    <t>1C9190030W07</t>
  </si>
  <si>
    <t>KIT QUADRA E MINI HF WIFI SBC</t>
  </si>
  <si>
    <t>QUASAR 20 LED-12,5W 3K MONO GRIGIO</t>
  </si>
  <si>
    <t>KITVEDO34EN</t>
  </si>
  <si>
    <t>KIT ANTI-INTRUSIONE CON CENTRALE VEDO 34</t>
  </si>
  <si>
    <t>VEDORF</t>
  </si>
  <si>
    <t>MODULO RICETRASM.PLASTICO SERIE C</t>
  </si>
  <si>
    <t>VEDOIP</t>
  </si>
  <si>
    <t>RF2PIRAMW</t>
  </si>
  <si>
    <t>SENSORE DOPPIO PIR EFFETTO TENDA, AM, RF ..</t>
  </si>
  <si>
    <t>RFDT12EC</t>
  </si>
  <si>
    <t>SENSORE WIRELESS DOPPIA TECNOLOGIA TENDA</t>
  </si>
  <si>
    <t>CENTRALINO IP65 1 FILA 12 MOD.</t>
  </si>
  <si>
    <t>FOS</t>
  </si>
  <si>
    <t>SLIM LEX 4 1693 18W 3000K CELL BIA</t>
  </si>
  <si>
    <t>B01870</t>
  </si>
  <si>
    <t>BOCTAN100.40W</t>
  </si>
  <si>
    <t>CANALE CHIUSO BASE PIANA C/COP.100X40 BI</t>
  </si>
  <si>
    <t>SFE10344</t>
  </si>
  <si>
    <t>CENTRALINO PAR. 3 FILE 36MOD. IP65</t>
  </si>
  <si>
    <t>VIW19001M</t>
  </si>
  <si>
    <t>INTERRUTTORE 1P 16AX METAL</t>
  </si>
  <si>
    <t>VIW19005M</t>
  </si>
  <si>
    <t>DEVIATORE 1P 16AX METAL</t>
  </si>
  <si>
    <t>VIW19050M</t>
  </si>
  <si>
    <t>PULSANTE TARGHETTA 1P NO 10A METAL</t>
  </si>
  <si>
    <t>VIW19373M</t>
  </si>
  <si>
    <t>SUONERIA 230V 50-60HZ METAL</t>
  </si>
  <si>
    <t>VIW19300.01.M</t>
  </si>
  <si>
    <t>PRESA TV-RD-SAT DIRETTA METAL</t>
  </si>
  <si>
    <t>VIW19013M</t>
  </si>
  <si>
    <t>INVERTITORE 1P 16AX METAL</t>
  </si>
  <si>
    <t>VIW19015M</t>
  </si>
  <si>
    <t>INTERRUTTORE 2P 16AX METAL</t>
  </si>
  <si>
    <t>VIW14943.14</t>
  </si>
  <si>
    <t>CALOTTA P/3 MOD.PLANA/EIKON IP55 GR-GRA</t>
  </si>
  <si>
    <t>VIW19654.80</t>
  </si>
  <si>
    <t>PLACCA CLASSIC 4M METAL</t>
  </si>
  <si>
    <t>VIW16140</t>
  </si>
  <si>
    <t>COMMUTATORE 1P 10A C/FRECCE DIREZ. IDEA</t>
  </si>
  <si>
    <t>VIW19653.80</t>
  </si>
  <si>
    <t>PLACCA CLASSIC 3MOD.METAL ARKE'</t>
  </si>
  <si>
    <t>ETNIS40.2</t>
  </si>
  <si>
    <t>INTERRUTTORE DI MANOVRA SEZ.2P 40A</t>
  </si>
  <si>
    <t>ETNPLN4C16.1N</t>
  </si>
  <si>
    <t>INTERRUTTORE MAGN.1P+N 16A "C" 4,5KA</t>
  </si>
  <si>
    <t>ETNPLN4C10.1N</t>
  </si>
  <si>
    <t>INTERRUTTORE MAGN.1P+N 10A "C" 4,5KA</t>
  </si>
  <si>
    <t>ETNPLN4C6.1N</t>
  </si>
  <si>
    <t>INTERRUTTORE MAGN.1P+N 6A "C" 4,5KA</t>
  </si>
  <si>
    <t>WEIVPUII1+1280V/40</t>
  </si>
  <si>
    <t>PROTEZIONE SOVRATENS.VPU II 1+1 280V/40K</t>
  </si>
  <si>
    <t>GEW40026</t>
  </si>
  <si>
    <t>CENTRALINO PAR. 8M</t>
  </si>
  <si>
    <t>ETNFRBM6C25.1N03</t>
  </si>
  <si>
    <t>INTERRUTTORE DIFF. 1N C25 6KA 0,3A</t>
  </si>
  <si>
    <t>VIW19411.10.M</t>
  </si>
  <si>
    <t>INTERRUTTORE MTDIFF. 1P+N C10</t>
  </si>
  <si>
    <t>CVVFG16R2X10B</t>
  </si>
  <si>
    <t>CAVO BUT.ANTIF.FG16OR16-0,6/1KV 2 X 10</t>
  </si>
  <si>
    <t>GPI342180</t>
  </si>
  <si>
    <t>PROFILO 21X41S 1,5 3MT ZINC.</t>
  </si>
  <si>
    <t>VCA9801.115.08</t>
  </si>
  <si>
    <t>CURVA PIANA</t>
  </si>
  <si>
    <t>GEWDF10G</t>
  </si>
  <si>
    <t>GUAINA SPIRALATA PVC D.10 GR</t>
  </si>
  <si>
    <t>SCATOLA 3P SPIT</t>
  </si>
  <si>
    <t>QUADRO GENERALE</t>
  </si>
  <si>
    <t>CRONOTERMOSTATO BLISS WI-FI + BATTERIE</t>
  </si>
  <si>
    <t>DETTO 1600</t>
  </si>
  <si>
    <t>CAVO 3X1,5 NPI</t>
  </si>
  <si>
    <t>SCATOLA 8X8 + GUAINA</t>
  </si>
  <si>
    <t>CALDAIA</t>
  </si>
  <si>
    <t>CAVO TERRA 16 MM2</t>
  </si>
  <si>
    <t>GEL BOX LINE PASCAL 6 P/MORSET. -CF</t>
  </si>
  <si>
    <t>SCALE</t>
  </si>
  <si>
    <t>LEG</t>
  </si>
  <si>
    <t>SCATOLA 4P</t>
  </si>
  <si>
    <t>SCATOLA 3P + SUPPORTO</t>
  </si>
  <si>
    <t>PRESSACAVI PG</t>
  </si>
  <si>
    <t>SACCHI MALTA</t>
  </si>
  <si>
    <t>PROLUNGA CAVO DI RETE</t>
  </si>
  <si>
    <t>POMPE</t>
  </si>
  <si>
    <t>VIDEO</t>
  </si>
  <si>
    <t>BATTERIA STANDARD 12V 2Ah - BATTERIA SIRENA</t>
  </si>
  <si>
    <t>TASTIERA LCD</t>
  </si>
  <si>
    <t>SENSORE INFRAROSSO INTERNO DTEC</t>
  </si>
  <si>
    <t>CAVO 2X0,5</t>
  </si>
  <si>
    <t>CAVO 4X0,5</t>
  </si>
  <si>
    <t>CAVO 3X1,5 FG7</t>
  </si>
  <si>
    <t>CAVO 4X1,5 FG7</t>
  </si>
  <si>
    <t>LUCE BAGNO</t>
  </si>
  <si>
    <t>MORSETTI VARIO</t>
  </si>
  <si>
    <t>CAVO 4X 1 NPI</t>
  </si>
  <si>
    <t>VASCA BAGNO</t>
  </si>
  <si>
    <t>PIAZZALE</t>
  </si>
  <si>
    <t>EMERGENZA</t>
  </si>
  <si>
    <t>ESTERNO</t>
  </si>
  <si>
    <t>CAVO 4X0,22</t>
  </si>
  <si>
    <t>CAVO 6X0,22</t>
  </si>
  <si>
    <t>CAVO 2+2X0,22</t>
  </si>
  <si>
    <t>CAVO 2+4X0,22</t>
  </si>
  <si>
    <t>CAVO 2+6X0,22</t>
  </si>
  <si>
    <t>VIW19755.M</t>
  </si>
  <si>
    <t>MECCANISMO TAPPARELLA CONNESSO</t>
  </si>
  <si>
    <t>90 A LUI</t>
  </si>
  <si>
    <t>50 A LUI</t>
  </si>
  <si>
    <t>PLENUM MACCHINA COMPLETO</t>
  </si>
  <si>
    <t>CAVO 4X1,5</t>
  </si>
  <si>
    <t>GUAINA D12</t>
  </si>
  <si>
    <t>TUBO ISOLATO D125</t>
  </si>
  <si>
    <t>T CONDENSA + RACCORDO SCARICO COMPLETO</t>
  </si>
  <si>
    <t>TUBO 1/4</t>
  </si>
  <si>
    <t>TUBO 3/8</t>
  </si>
  <si>
    <t/>
  </si>
  <si>
    <t>LAVORO ORE 18</t>
  </si>
  <si>
    <t>LAVORO CLIMA:</t>
  </si>
  <si>
    <t>06/06/2020 - 20/06/20</t>
  </si>
  <si>
    <t>SCATOLA PT5 CARTONGESSO</t>
  </si>
  <si>
    <t>QUADRO SNAIDER 3 MD IP55</t>
  </si>
  <si>
    <t>INTERUTTORE 2X32 0,3 CLA</t>
  </si>
  <si>
    <t>Q.CONTATORE</t>
  </si>
  <si>
    <t>GUAINA CAVO</t>
  </si>
  <si>
    <t>TUBO DOPPIA PARETE DA 40</t>
  </si>
  <si>
    <t>DIVISORE TV 2VIE</t>
  </si>
  <si>
    <t>CAVO RETE CAT 5</t>
  </si>
  <si>
    <t>COPERCHIO TONDO</t>
  </si>
  <si>
    <t>PRESA DATI ARKE METAL</t>
  </si>
  <si>
    <t>PRESA DATI ARCHE NERA</t>
  </si>
  <si>
    <t>COPERCHIO PT5</t>
  </si>
  <si>
    <t>COPERCHIO PT4</t>
  </si>
  <si>
    <t>SCATOLA 8X8</t>
  </si>
  <si>
    <t>SPINA -PRESA VOLANTE</t>
  </si>
  <si>
    <t xml:space="preserve">GUAINA 10 </t>
  </si>
  <si>
    <t>PORTA LAMPADA CERAMICA -LAMPADA FORNO</t>
  </si>
  <si>
    <t>MAGNETOTERMICO 6A</t>
  </si>
  <si>
    <t>SND</t>
  </si>
  <si>
    <t>Q.CALDAIA</t>
  </si>
  <si>
    <t>OSR</t>
  </si>
  <si>
    <t>PLAFONIERA LED 2X58</t>
  </si>
  <si>
    <t>GARAGE</t>
  </si>
  <si>
    <t>DIFFERENZIALE C25 0,03</t>
  </si>
  <si>
    <t>INT. MAGN. C20</t>
  </si>
  <si>
    <t>TICINO</t>
  </si>
  <si>
    <t>INTER.MAGNET.DIFF. C16 0,03 AC</t>
  </si>
  <si>
    <t>ETICHETTE</t>
  </si>
  <si>
    <t>BARRA/STRIP/6/S</t>
  </si>
  <si>
    <t>PROFILO ANGOLARE 2mt C/SATINATA+TAPPI+CL</t>
  </si>
  <si>
    <t>100936.99</t>
  </si>
  <si>
    <t>STRIP LED IP65: 19,2W/M-24V-5M-3K</t>
  </si>
  <si>
    <t>DRIVER ISOLATO 24V IP67 150W</t>
  </si>
  <si>
    <t>SCATOLA TONDA</t>
  </si>
  <si>
    <t>POMPEIANA</t>
  </si>
  <si>
    <t>SALA</t>
  </si>
  <si>
    <t>CUCINA</t>
  </si>
  <si>
    <t>STRIP LED: 14W/M-24V-3K HF CRI80</t>
  </si>
  <si>
    <t>TRASFORMATORE 60W</t>
  </si>
  <si>
    <t>CAVO 2X05</t>
  </si>
  <si>
    <t>INTERRUTTORI LUMINOSI CON SPIA</t>
  </si>
  <si>
    <t>PAGINA 1 DI 2</t>
  </si>
  <si>
    <t>PAGINA 2 DI 2</t>
  </si>
  <si>
    <t>TRASFORMATORE 150W</t>
  </si>
  <si>
    <t>18 x 23,00 =</t>
  </si>
  <si>
    <t>BOLLA 16 PAG 1</t>
  </si>
  <si>
    <t>BOLLA 16 PAG 2</t>
  </si>
  <si>
    <t>BOLLA 20</t>
  </si>
  <si>
    <t>LAVORO ORE 224 X 23,00 =</t>
  </si>
  <si>
    <t>CLIMA</t>
  </si>
  <si>
    <t>ACCONTO FATTURA</t>
  </si>
  <si>
    <t>RIEPILOGO</t>
  </si>
  <si>
    <t>N.   24/2021 del 23/10/2021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</si>
  <si>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____23/10/2021 ORE 08,00________</t>
    </r>
  </si>
  <si>
    <t>ETNFRCMM-25/4/003</t>
  </si>
  <si>
    <t>INTERRUTTORE DIFF. PURO 4P 25A 30MA A</t>
  </si>
  <si>
    <t>ETNFAZ6-C25/4</t>
  </si>
  <si>
    <t>INTERRUTTORE MAGN. 4P 25A 6KA "C"</t>
  </si>
  <si>
    <t>BEG250SE</t>
  </si>
  <si>
    <t>LAMPADA EMERG. PRATICA 250LM 90'/3H IP65</t>
  </si>
  <si>
    <t>PORTELLI SRL</t>
  </si>
  <si>
    <t>VIA LAMARMORA 28</t>
  </si>
  <si>
    <t>PIAZZA RUMOR 22</t>
  </si>
  <si>
    <t>REGOLATO ALLARME E SISTEMATO SIRENA</t>
  </si>
  <si>
    <t>DICHIARAZIONE CONFORMITA'  CON PROVE STRUMENTALI E VERIFICA</t>
  </si>
  <si>
    <t>LAVORO PER SOSTITUZIONE EMERGENZE E DIFFFERENZIALE</t>
  </si>
  <si>
    <t>TOTALE MATERIALE</t>
  </si>
  <si>
    <t>PROGETTO STUDIO 3 PRO SRL</t>
  </si>
  <si>
    <t>N.   27/2021 del 23/11/2021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</si>
  <si>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____23/11/2021 ORE 08,00________</t>
    </r>
  </si>
  <si>
    <t>TORRI DI Q.LO</t>
  </si>
  <si>
    <t>VIA CAMISANA 23</t>
  </si>
  <si>
    <t>VS ENGINEERING SRL</t>
  </si>
  <si>
    <t>MAL</t>
  </si>
  <si>
    <t>PILA AL LITIO EX DL 123 A</t>
  </si>
  <si>
    <t>WIKIT004S02NB</t>
  </si>
  <si>
    <t>KIT WI-FI, NVR, 4 IPC BULLET 2MP, HDD 1TB</t>
  </si>
  <si>
    <t>FIAFG20721</t>
  </si>
  <si>
    <t>BATTERIA AL PIOMBO 12V 7,2AH FASTON RID</t>
  </si>
  <si>
    <t>FIAFG20121</t>
  </si>
  <si>
    <t>BATTERIA AL PIOMBO 12V 1,2AH</t>
  </si>
  <si>
    <t>ITAID125</t>
  </si>
  <si>
    <t>ISOLATORE ESAGONALE H25 M 5</t>
  </si>
  <si>
    <t>CLTPS1213A</t>
  </si>
  <si>
    <t>ALIMENTATORE INC. 12VDC/1,3A IP67</t>
  </si>
  <si>
    <t>VIW320B</t>
  </si>
  <si>
    <t>SPINA MULT.2X10A+T C/3 PR. BI S.N.</t>
  </si>
  <si>
    <t>17.05.21</t>
  </si>
  <si>
    <t>CONTROLLO ALLARME</t>
  </si>
  <si>
    <t>BATTERIE ALLARME,PROVE</t>
  </si>
  <si>
    <t>21-22.05.21</t>
  </si>
  <si>
    <t>28.05.21</t>
  </si>
  <si>
    <t>SOSTITUITO SENSORI VIBRAZIONE</t>
  </si>
  <si>
    <t>SENSORI VIBRAZIONE GS711</t>
  </si>
  <si>
    <t>12.11.21</t>
  </si>
  <si>
    <t>VIDEO CASA</t>
  </si>
  <si>
    <t>01.12.21</t>
  </si>
  <si>
    <t>02.12.21</t>
  </si>
  <si>
    <t>GUASTO LAVATRICE CASA</t>
  </si>
  <si>
    <t>19/21.08.21</t>
  </si>
  <si>
    <t>SENSORE RICAMBIO</t>
  </si>
  <si>
    <t>06/09.11.21</t>
  </si>
  <si>
    <t>16.11.21</t>
  </si>
  <si>
    <t>LAVORO CUPOLINO</t>
  </si>
  <si>
    <t>CABLAGGIO 3 QUADRI</t>
  </si>
  <si>
    <t>20.07.21</t>
  </si>
  <si>
    <t>CONTROLLO SCARICHI CLIMA</t>
  </si>
  <si>
    <t>LAVORO BORDO MACCHINA</t>
  </si>
  <si>
    <t>VIMAR</t>
  </si>
  <si>
    <t>PRESE SCHUKO</t>
  </si>
  <si>
    <t>23.08.21</t>
  </si>
  <si>
    <t>24.08.21</t>
  </si>
  <si>
    <t>25.08.21</t>
  </si>
  <si>
    <t>02.09.21</t>
  </si>
  <si>
    <t>03.09.21</t>
  </si>
  <si>
    <t>06.09.21</t>
  </si>
  <si>
    <t>07.09.21</t>
  </si>
  <si>
    <t>22.06.21</t>
  </si>
  <si>
    <t>23.06.21</t>
  </si>
  <si>
    <t>24.06.21</t>
  </si>
  <si>
    <t>29.06.21</t>
  </si>
  <si>
    <t>PROLUNGA CAVO HDMI</t>
  </si>
  <si>
    <t>SCATOLA 8X10</t>
  </si>
  <si>
    <t>CANALA MARRONE 15X15 + BIADESIVO</t>
  </si>
  <si>
    <t>CAVO 2X1,5 MM</t>
  </si>
  <si>
    <t xml:space="preserve">GUASTO VICINA </t>
  </si>
  <si>
    <t>supporto+schuko+bipresa</t>
  </si>
  <si>
    <t>FILO-CAPOCORDA</t>
  </si>
  <si>
    <t>N.   23/2021 del 13/10/2021</t>
  </si>
  <si>
    <t>OSRFLOOD50840WG</t>
  </si>
  <si>
    <t>PROIETTORE FLOOD LED 50W/840 IP65 BI</t>
  </si>
  <si>
    <t>ELV6351</t>
  </si>
  <si>
    <t>MONITOR GIOTTO COL.</t>
  </si>
  <si>
    <t>OSR04706V</t>
  </si>
  <si>
    <t>FON02274H</t>
  </si>
  <si>
    <t>ADATTATORE GLOBAL 0934 BIANCO</t>
  </si>
  <si>
    <r>
      <t>data e ora del ritiro</t>
    </r>
    <r>
      <rPr>
        <sz val="10"/>
        <color theme="1"/>
        <rFont val="Calibri"/>
        <family val="2"/>
        <scheme val="minor"/>
      </rPr>
      <t xml:space="preserve"> ____13/10/2021 ORE 08,00________</t>
    </r>
  </si>
  <si>
    <t>FARMACIA L'ALCHIMISTA</t>
  </si>
  <si>
    <t>VIALE TRIESTE 256</t>
  </si>
  <si>
    <t>LINEA DISTRIBUTORE</t>
  </si>
  <si>
    <t>21.02.20</t>
  </si>
  <si>
    <t>TUBO GUAINA D16</t>
  </si>
  <si>
    <t>CURVA D16</t>
  </si>
  <si>
    <t>SCATOLA 12X11</t>
  </si>
  <si>
    <t>GIUNTO</t>
  </si>
  <si>
    <t>CLIPS - VITI</t>
  </si>
  <si>
    <t>TRASFORMATORE 5V 60A</t>
  </si>
  <si>
    <t>FL PFM 50W/4000K SYM 100 WT LEDV</t>
  </si>
  <si>
    <t>LUCI VETRINA</t>
  </si>
  <si>
    <t>02.12.20</t>
  </si>
  <si>
    <t>30.11.20</t>
  </si>
  <si>
    <t>04.12.20</t>
  </si>
  <si>
    <t>FARI INGRESSO</t>
  </si>
  <si>
    <t>CONTROLLO VIDEO APPARTAMENTO</t>
  </si>
  <si>
    <t>CONTROLLO RISCALDAMENTO CASA</t>
  </si>
  <si>
    <t>16.01.21</t>
  </si>
  <si>
    <t>27.01.21</t>
  </si>
  <si>
    <t>SOSTITUITO VIDEOCITOFONO</t>
  </si>
  <si>
    <t>FARI VETRINE</t>
  </si>
  <si>
    <t>23.09.21</t>
  </si>
  <si>
    <t>TRASFORMATORE INSEGNA</t>
  </si>
  <si>
    <t>N. 3 TRASFORMATORI 12V 100W STAGNI</t>
  </si>
  <si>
    <t>N. 3 STRISCIE LED</t>
  </si>
  <si>
    <t>X € 23,00 =</t>
  </si>
  <si>
    <t>DA TOGLIERE:</t>
  </si>
  <si>
    <t>FARMACI</t>
  </si>
  <si>
    <t>N.   29/2021 del 06/12/2021</t>
  </si>
  <si>
    <t>N.   16B/2021 del 26/06/2021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</si>
  <si>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____26/06/2021 ORE 08,00________</t>
    </r>
  </si>
  <si>
    <t>CAVINATO DANIELE</t>
  </si>
  <si>
    <t>VIA SPIANZANA 11</t>
  </si>
  <si>
    <t>CANALINA CLIMA PLUS 65X50 BARRA 2MT BI</t>
  </si>
  <si>
    <t>STAFFE PREMONTATE C/LIV 450X400X800 90KG</t>
  </si>
  <si>
    <t>PZ</t>
  </si>
  <si>
    <t>TAPPI CANALINA</t>
  </si>
  <si>
    <t>CAVO 5X 1,5 MM2</t>
  </si>
  <si>
    <t xml:space="preserve">CAVO 3X 1,5 </t>
  </si>
  <si>
    <t>BIPOLARI TICINO</t>
  </si>
  <si>
    <t>SCHIUMA -VARIO</t>
  </si>
  <si>
    <t>25.06.21</t>
  </si>
  <si>
    <t>26.06.21</t>
  </si>
  <si>
    <t>X EURO 23,00 =</t>
  </si>
  <si>
    <t>ISCRIZIONE REGISTRO GAS</t>
  </si>
  <si>
    <t>fattura n. 38</t>
  </si>
  <si>
    <t>INSGRI25</t>
  </si>
  <si>
    <t>TUBO RIGIDO PESANTE IMQ D25 GRIGIO</t>
  </si>
  <si>
    <t>GEWDF25G</t>
  </si>
  <si>
    <t>GUAINA SPIRALATA PVC D.25 GR</t>
  </si>
  <si>
    <t>QTCCUR25</t>
  </si>
  <si>
    <t>CURVA 90G PVC INN.RAPIDO P/TUBO D25 GR</t>
  </si>
  <si>
    <t>ETNPLZ4-C25/1N</t>
  </si>
  <si>
    <t>INTERRUTTORE MAGN. 1P+N 25A 4,5KA "C" 2M</t>
  </si>
  <si>
    <t>ETNPLZ4-C32/1N</t>
  </si>
  <si>
    <t>INTERRUTTORE MAGN. 1P+N 32A 4,5KA "C" 2M</t>
  </si>
  <si>
    <t>ETNFRBM6-C25/1N/03-A</t>
  </si>
  <si>
    <t>ETNFRBM6-C32/1N/03-A</t>
  </si>
  <si>
    <t>INTERRUTTORE DIFF. MAGN 1P+N 32A 300MA A</t>
  </si>
  <si>
    <t>ETNFAZ6-C32/1N</t>
  </si>
  <si>
    <t>INTERRUTTORE MAGN. 1P+N 32A 6KA C 2M</t>
  </si>
  <si>
    <t>GEW40104</t>
  </si>
  <si>
    <t>CENTRALINO PAR.24M IP65</t>
  </si>
  <si>
    <t>GW44207</t>
  </si>
  <si>
    <t>CASS.IP56 190x140x 70 P.LISCE 85  GWT650</t>
  </si>
  <si>
    <t>GW44206</t>
  </si>
  <si>
    <t>CASS.IP56 150x110x 70 P.LISCE 85  GWT650</t>
  </si>
  <si>
    <t>GW44204</t>
  </si>
  <si>
    <t>CASS.IP56 100x100x 50 P.LISCE 85  GWT650</t>
  </si>
  <si>
    <t>DX25350</t>
  </si>
  <si>
    <t>RK15/50G-3 MT TUBO PES.GR 40050 3</t>
  </si>
  <si>
    <t>DPV60018840</t>
  </si>
  <si>
    <t>DP VAL 600 18W/4000K IP65          LEDV</t>
  </si>
  <si>
    <t>TG25/25</t>
  </si>
  <si>
    <t>TUBO-GUAINA D25  PARI DIAMETRO</t>
  </si>
  <si>
    <t>FTC50</t>
  </si>
  <si>
    <t>FISSATUBO A CLIP D50</t>
  </si>
  <si>
    <t>GW40229TB</t>
  </si>
  <si>
    <t>CENTRALINO INC.ARR.12M BIANCO LATTE</t>
  </si>
  <si>
    <t>CEA01030E</t>
  </si>
  <si>
    <t>COPPIA FOTOCELLULE DA INCASSO 20mt</t>
  </si>
  <si>
    <t>CAVO FG7 2X10</t>
  </si>
  <si>
    <t>CAVO FG7 2X6</t>
  </si>
  <si>
    <t>MOTORE RICAMBIO MUT</t>
  </si>
  <si>
    <t>CONTAORE</t>
  </si>
  <si>
    <t>TERMOSTATO DA PARETE</t>
  </si>
  <si>
    <t>FANTINI</t>
  </si>
  <si>
    <t>PRESA SCHUKO</t>
  </si>
  <si>
    <t>SCATOLA 1P STAGNA</t>
  </si>
  <si>
    <t>TUBO RIGIDO D32</t>
  </si>
  <si>
    <t>TUBO SCATOLA D25</t>
  </si>
  <si>
    <t>PRESSACAVI PG21</t>
  </si>
  <si>
    <t>CLIPS-TASSELLI-MALTA</t>
  </si>
  <si>
    <t>FILO 6 MM2</t>
  </si>
  <si>
    <t>CAVO 3X1,5 NPI + GUAINA D10</t>
  </si>
  <si>
    <t>CAVO 2X1</t>
  </si>
  <si>
    <t>generale</t>
  </si>
  <si>
    <t>INTERR.MAGNET. C6</t>
  </si>
  <si>
    <t>INTERR.MAGNET. C16</t>
  </si>
  <si>
    <t>RELE' CON BASE 220V</t>
  </si>
  <si>
    <t>INTERR.C20 0,03 AC</t>
  </si>
  <si>
    <t>INTERR.C16 0,03 AC</t>
  </si>
  <si>
    <t>26.08.19</t>
  </si>
  <si>
    <t>VISTO PER LINEE ELETTRICHE</t>
  </si>
  <si>
    <t>05.09.19</t>
  </si>
  <si>
    <t>PASSAGGI CAVI LINEE ESTERNE</t>
  </si>
  <si>
    <t>15.10.19</t>
  </si>
  <si>
    <t>CENTRALE TERMICA</t>
  </si>
  <si>
    <t>28.10.19</t>
  </si>
  <si>
    <t>QUADRO CALDAIA</t>
  </si>
  <si>
    <t>31.10.19</t>
  </si>
  <si>
    <t>ELETTROVA RISCALDAMENTO</t>
  </si>
  <si>
    <t>20.07.20</t>
  </si>
  <si>
    <t>GUASTO CANCELLO</t>
  </si>
  <si>
    <t>05.07.21</t>
  </si>
  <si>
    <t>VISTO PER NUOVO IMPIANTO</t>
  </si>
  <si>
    <t>COLLEGATO BOLLITORE</t>
  </si>
  <si>
    <t>SCOLLEGATO IMPIANTO ELETTRICO</t>
  </si>
  <si>
    <t>13.10.21</t>
  </si>
  <si>
    <t>PREPARATO UTBI</t>
  </si>
  <si>
    <t>14.10.21</t>
  </si>
  <si>
    <t>TRACCE E FORI TUBAZIONI</t>
  </si>
  <si>
    <t>15.10.21</t>
  </si>
  <si>
    <t>COLLEGAMENTI CALDAIA</t>
  </si>
  <si>
    <t>16.10.21</t>
  </si>
  <si>
    <t>18.10.21</t>
  </si>
  <si>
    <t>SISTEMATO LAVANDERIA E COLLAUDO CALDAIA</t>
  </si>
  <si>
    <t>19.10.21</t>
  </si>
  <si>
    <t>LINEE APPARTAMENTI</t>
  </si>
  <si>
    <t>29.10.21</t>
  </si>
  <si>
    <t>CAMBIATO TERMOSTATO</t>
  </si>
  <si>
    <t>30.11.21</t>
  </si>
  <si>
    <t>TRACCE QUADRO</t>
  </si>
  <si>
    <t>SISTEMATO QUADRI E LINEE</t>
  </si>
  <si>
    <t>18.12.21</t>
  </si>
  <si>
    <t>CHIUSURA QUADRI-ETICHETTE</t>
  </si>
  <si>
    <t>IVA 10 %</t>
  </si>
  <si>
    <t>RIEPILOGO LAVORI:</t>
  </si>
  <si>
    <t>VICARIOTTO ELISA E SILVIA</t>
  </si>
  <si>
    <t>VIA CAPITELLO 5 A-B</t>
  </si>
  <si>
    <t>2 FATTURE</t>
  </si>
  <si>
    <t>ALTERNATIVA</t>
  </si>
  <si>
    <t>N.  23B del 18/10/2021</t>
  </si>
  <si>
    <r>
      <t>data e ora del ritiro</t>
    </r>
    <r>
      <rPr>
        <sz val="10"/>
        <color theme="1"/>
        <rFont val="Calibri"/>
        <family val="2"/>
        <scheme val="minor"/>
      </rPr>
      <t xml:space="preserve"> ____18/10/2021 ORE 08,00________</t>
    </r>
  </si>
  <si>
    <t>VIW19653.74</t>
  </si>
  <si>
    <t>PLACCA CLASSIC 3MOD.BIANCO ARKE'</t>
  </si>
  <si>
    <t>VIW19654.74</t>
  </si>
  <si>
    <t>PLACCA CLASSIC 4MOD.BIANCO ARKE'</t>
  </si>
  <si>
    <t>VIW19657.74</t>
  </si>
  <si>
    <t>PLACCA CLASSIC 7MOD.BIANCO</t>
  </si>
  <si>
    <t>VIW19005B</t>
  </si>
  <si>
    <t>DEVIATORE 1P 16A BIANCO ARKE'</t>
  </si>
  <si>
    <t>VIW19008B</t>
  </si>
  <si>
    <t>PULSANTE 1P NO 10A BIANCO ARKE'</t>
  </si>
  <si>
    <t>VIW19021CB</t>
  </si>
  <si>
    <t>VIW936.250W</t>
  </si>
  <si>
    <t>SPIA SEGNALAZIONE LED 250V 0,35W BIANCO</t>
  </si>
  <si>
    <t>VIW19203B</t>
  </si>
  <si>
    <t>PRESA 2P+T 16A P17/11 BIANCO ARKE'</t>
  </si>
  <si>
    <t>VIW19210B</t>
  </si>
  <si>
    <t>PRESA 2P+T 16A UNIVERSALE BIANCO ARKE'</t>
  </si>
  <si>
    <t>VIW19041B</t>
  </si>
  <si>
    <t>COPRIFORO BIANCO ARKE'</t>
  </si>
  <si>
    <t>VIW19594.0</t>
  </si>
  <si>
    <t>MECCANISMO TAPPARELLA CONNESSO IOT</t>
  </si>
  <si>
    <t>VIW19755.2.B</t>
  </si>
  <si>
    <t>DUE MEZZI TASTI 1MOD. SIMBOLI FRECCE BI</t>
  </si>
  <si>
    <t>VIW19597.B</t>
  </si>
  <si>
    <t>GATEWAY CONNESSO IOT 2MOD. BIANCO</t>
  </si>
  <si>
    <t>ETNPKN4-25/1N/C/00</t>
  </si>
  <si>
    <t>INTERRUTTORE DIFF. MAGN 1P+N 25A 30MA AC</t>
  </si>
  <si>
    <t>ETNPLN4-C10/1N</t>
  </si>
  <si>
    <t>INTERRUTTORE MAGN. 1P+N 10A 4,5KA "C" 1M</t>
  </si>
  <si>
    <t>ETNPLN4-C6/1N-MW</t>
  </si>
  <si>
    <t>INTERRUTTORE MAGN. 1P+N 6A 4,5KA "C" 1M</t>
  </si>
  <si>
    <t>ETNPLN4-C16/1N</t>
  </si>
  <si>
    <t>INTERRUTTORE MAGN. 1P+N 16A 4,5KA "C" 1M</t>
  </si>
  <si>
    <t>ETNPKN4.25.1NC003</t>
  </si>
  <si>
    <t>INTERRUTTORE DIFF. MAGN. 1P+N 25A 30MA A</t>
  </si>
  <si>
    <t>WEIVPUII1+1300V/50</t>
  </si>
  <si>
    <t>PROTEZIONE SOVRATENS.VPU II 1+1 300V/50K</t>
  </si>
  <si>
    <t>VIW19201B</t>
  </si>
  <si>
    <t>PRESA 2P+T 10A P11 BIANCO ARKE'</t>
  </si>
  <si>
    <t>LCU89393</t>
  </si>
  <si>
    <t>SCATOLA 3 MOD. DLP-I</t>
  </si>
  <si>
    <t>SFEENN05001</t>
  </si>
  <si>
    <t>SCATOLA DER.STAGNA 60X 40 MUREVA</t>
  </si>
  <si>
    <t>PHIINCALED100G2</t>
  </si>
  <si>
    <t xml:space="preserve"> LAMPADA LED CLASSIC 100W A60 WW </t>
  </si>
  <si>
    <t xml:space="preserve">OSRVCA75827SG6 </t>
  </si>
  <si>
    <t xml:space="preserve">LAMPADA LED GOC OPAL CLA75 10W/827 E27 </t>
  </si>
  <si>
    <t xml:space="preserve">VIW231B </t>
  </si>
  <si>
    <t xml:space="preserve">SPINA 2X16A+T ST.TEDESCO/FRANCESE BI </t>
  </si>
  <si>
    <t xml:space="preserve">VIW225B </t>
  </si>
  <si>
    <t xml:space="preserve">PRESA 2X16A+T UNIVERSALE BI </t>
  </si>
  <si>
    <t xml:space="preserve">VIW202B </t>
  </si>
  <si>
    <t xml:space="preserve">SPINA 2X16A+T BI S.N. </t>
  </si>
  <si>
    <t xml:space="preserve">VIW201B </t>
  </si>
  <si>
    <t xml:space="preserve">SPINA 2X10A+T BI S.N. </t>
  </si>
  <si>
    <t>OSRDP150046840G3</t>
  </si>
  <si>
    <t>PLAFONIERA STAGNA DAMPPROOF 46W 840 1,5M</t>
  </si>
  <si>
    <t>VIW404NCB</t>
  </si>
  <si>
    <t>VIW14804</t>
  </si>
  <si>
    <t>CONTENITORE PAR. 4MOD. IP40 PLANA</t>
  </si>
  <si>
    <t>VIWV51922</t>
  </si>
  <si>
    <t>SUPPORTO 2MOD.EIKON/PLANA P/GUIDA DIN</t>
  </si>
  <si>
    <t>GW40239TB</t>
  </si>
  <si>
    <t>CENTRALINO INC.ARR.36M BIANCO LATTE</t>
  </si>
  <si>
    <t>DX15020R</t>
  </si>
  <si>
    <t>FK 15/20 NERO-TUBO PIEGHEVOLE MEDIO</t>
  </si>
  <si>
    <t>DX15025R</t>
  </si>
  <si>
    <t>FK 15/25 NERO-TUBO PIEGHEVOLE MEDIO</t>
  </si>
  <si>
    <t>V70008</t>
  </si>
  <si>
    <t>SCAT DER INC 391X154X70</t>
  </si>
  <si>
    <t>19339.13.B</t>
  </si>
  <si>
    <t>Presa RJ45 Netsafe Cat6 UTP bianco</t>
  </si>
  <si>
    <t>19373.B</t>
  </si>
  <si>
    <t>Suoneria 230V 50-60Hz bianco</t>
  </si>
  <si>
    <t>14943.01</t>
  </si>
  <si>
    <t>CALOTTA IP55 3M CON VITI BIANCO</t>
  </si>
  <si>
    <t>TASTO 1 MOD DIFFUSORE</t>
  </si>
  <si>
    <t>PULS 1P NO 10A TARGHETTA</t>
  </si>
  <si>
    <t>00936.250.W</t>
  </si>
  <si>
    <t>Unit  segnal. LED 250V 0,35W bianco</t>
  </si>
  <si>
    <t>SIMART</t>
  </si>
  <si>
    <t>CAVO CAT. 5</t>
  </si>
  <si>
    <t>V70007</t>
  </si>
  <si>
    <t>V70006</t>
  </si>
  <si>
    <t>SCATOLA DERIV</t>
  </si>
  <si>
    <t>SCATOLE 503 INCASSO</t>
  </si>
  <si>
    <t>SCATOLE 504 INCASSO</t>
  </si>
  <si>
    <t>SCATOLE 507 INCASSO</t>
  </si>
  <si>
    <t>FK 15/20 VIOLA TUBO PIEGHEVOLE MEDIO</t>
  </si>
  <si>
    <t>FK 15/25 VIOLA-TUBO PIEGHEVOLE MEDIO</t>
  </si>
  <si>
    <t>FK 15/25 MARRONE-TUBO PIEGHEVOLE MEDIO</t>
  </si>
  <si>
    <t>SCATOLA CARTONGESSO PT7</t>
  </si>
  <si>
    <t>PULSANTI COMPLETI CAMPANELLO</t>
  </si>
  <si>
    <t>VIM19000.B</t>
  </si>
  <si>
    <t>ELVOX</t>
  </si>
  <si>
    <t>CITOFONO 6200 + CAVO</t>
  </si>
  <si>
    <t>INTERR. BIPOLARE</t>
  </si>
  <si>
    <t>RELE' 220V</t>
  </si>
  <si>
    <t>PRESE TV</t>
  </si>
  <si>
    <t>SCATOLA 3P PLANA</t>
  </si>
  <si>
    <t>PORTALAMPADE</t>
  </si>
  <si>
    <t>CURVE D20</t>
  </si>
  <si>
    <t>TUBO GUINA D20</t>
  </si>
  <si>
    <t>SCATOLA 20X15</t>
  </si>
  <si>
    <t>INTERRUTTORE PLANA</t>
  </si>
  <si>
    <t>Cavo TELEFONICO</t>
  </si>
  <si>
    <t>PRESA MULT.TAV.2X16A+T 4 USC. BI  + CAVO</t>
  </si>
  <si>
    <t>SPINOTTI RJ8</t>
  </si>
  <si>
    <t>morsetti - vario</t>
  </si>
  <si>
    <t>dichiarazione</t>
  </si>
  <si>
    <t>N.   26/2021 del 11/02/2021</t>
  </si>
  <si>
    <t>CASAROTTO MATTEO</t>
  </si>
  <si>
    <t>VIWV53324</t>
  </si>
  <si>
    <t>SCATOLA INC. CENTR. ESTETICO 24MOD. AZZ.</t>
  </si>
  <si>
    <t>CVVFG16R3G6B</t>
  </si>
  <si>
    <t>CAVO BUT.ANTIF.FG16OR16-0,6/1KV 3 G 6</t>
  </si>
  <si>
    <t>V53124.B</t>
  </si>
  <si>
    <t>Centralino estetico incasso 24M bianco</t>
  </si>
  <si>
    <t>PRG</t>
  </si>
  <si>
    <t>PORTALAMPADE E27 CON BASE IN PORCELLANA</t>
  </si>
  <si>
    <t>CUV</t>
  </si>
  <si>
    <t>7250/10</t>
  </si>
  <si>
    <t>TRECCIA COTONE 3G1 MT. 10 COTTO</t>
  </si>
  <si>
    <t>DAMPSLV150036840</t>
  </si>
  <si>
    <t>CH123</t>
  </si>
  <si>
    <t>TERMOSTATO DA INCASSO 230V RETROILLUMINATO</t>
  </si>
  <si>
    <t>14021.C</t>
  </si>
  <si>
    <t>TASTO 1 MOD SIMB CAMPANEL</t>
  </si>
  <si>
    <t>14021.L</t>
  </si>
  <si>
    <t>TASTO 1 MOD SIMB LUCE</t>
  </si>
  <si>
    <t>14300.01</t>
  </si>
  <si>
    <t>PRESA TV DER 1DB MASCHIO</t>
  </si>
  <si>
    <t>SCATOLA PT5-PT6</t>
  </si>
  <si>
    <t>CAVO TV DOPPIO ISOLAM</t>
  </si>
  <si>
    <t>CAVO NEOPREME 2X1</t>
  </si>
  <si>
    <t>FILO 1,5 MM SILICONATO</t>
  </si>
  <si>
    <t>SCATOLE 507</t>
  </si>
  <si>
    <t>SUPPORTI 4M</t>
  </si>
  <si>
    <t>SUPPORTO 7M</t>
  </si>
  <si>
    <t>SUPPORTO STAGNO 3P</t>
  </si>
  <si>
    <t>DEVIATORE LUMINOSO</t>
  </si>
  <si>
    <t>CERAMICHE</t>
  </si>
  <si>
    <t>PLACCA 7M</t>
  </si>
  <si>
    <t>EATON</t>
  </si>
  <si>
    <t>INTERR.MAGN.DIFF. C32 0,3 AC</t>
  </si>
  <si>
    <t>GEWISS</t>
  </si>
  <si>
    <t>INTERR.MAGN. C16 0,03 AC</t>
  </si>
  <si>
    <t>INTERR.C16</t>
  </si>
  <si>
    <t>DICHIARAZ</t>
  </si>
  <si>
    <t>33 ORE X 23</t>
  </si>
  <si>
    <t>MATERIALE VARIO:MORSETTI</t>
  </si>
  <si>
    <t>LAVORO ORE 33 X EURO 23,00 =</t>
  </si>
  <si>
    <t>TOTALE imponibile</t>
  </si>
  <si>
    <t>+iva</t>
  </si>
  <si>
    <t>totale materiale</t>
  </si>
  <si>
    <t>totale imponibile</t>
  </si>
  <si>
    <t>lavoro ore 134 x 23 euro =</t>
  </si>
  <si>
    <t>TRACCE ore 38 X 25 euro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</si>
</sst>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* #,##0.00\ [$€-410]_-;\-* #,##0.00\ [$€-410]_-;_-* &quot;-&quot;??\ [$€-410]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8">
    <xf numFmtId="0" fontId="0" fillId="0" borderId="0" xfId="0"/>
    <xf numFmtId="0" fontId="3" fillId="0" borderId="0" xfId="0" applyFont="1"/>
    <xf numFmtId="0" fontId="6" fillId="0" borderId="4" xfId="0" applyFont="1" applyBorder="1"/>
    <xf numFmtId="0" fontId="7" fillId="0" borderId="7" xfId="0" applyFont="1" applyBorder="1"/>
    <xf numFmtId="0" fontId="8" fillId="0" borderId="0" xfId="0" applyFont="1" applyAlignment="1">
      <alignment horizontal="center"/>
    </xf>
    <xf numFmtId="0" fontId="8" fillId="0" borderId="8" xfId="0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right"/>
    </xf>
    <xf numFmtId="0" fontId="11" fillId="0" borderId="8" xfId="0" applyFont="1" applyBorder="1"/>
    <xf numFmtId="0" fontId="0" fillId="0" borderId="8" xfId="0" applyBorder="1" applyAlignment="1">
      <alignment horizontal="left"/>
    </xf>
    <xf numFmtId="0" fontId="0" fillId="0" borderId="8" xfId="0" applyBorder="1"/>
    <xf numFmtId="9" fontId="0" fillId="0" borderId="0" xfId="0" applyNumberFormat="1"/>
    <xf numFmtId="44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44" fontId="2" fillId="0" borderId="8" xfId="1" applyFont="1" applyBorder="1"/>
    <xf numFmtId="44" fontId="0" fillId="0" borderId="0" xfId="0" applyNumberFormat="1"/>
    <xf numFmtId="44" fontId="0" fillId="0" borderId="8" xfId="1" applyFont="1" applyBorder="1"/>
    <xf numFmtId="44" fontId="0" fillId="0" borderId="11" xfId="0" applyNumberFormat="1" applyBorder="1"/>
    <xf numFmtId="0" fontId="3" fillId="0" borderId="8" xfId="0" applyFont="1" applyBorder="1"/>
    <xf numFmtId="44" fontId="0" fillId="0" borderId="0" xfId="1" applyFont="1"/>
    <xf numFmtId="0" fontId="2" fillId="0" borderId="8" xfId="0" applyFont="1" applyBorder="1" applyAlignment="1">
      <alignment horizontal="right"/>
    </xf>
    <xf numFmtId="164" fontId="0" fillId="0" borderId="0" xfId="0" applyNumberFormat="1"/>
    <xf numFmtId="0" fontId="8" fillId="0" borderId="13" xfId="0" applyFont="1" applyBorder="1"/>
    <xf numFmtId="0" fontId="3" fillId="0" borderId="14" xfId="0" applyFont="1" applyBorder="1"/>
    <xf numFmtId="0" fontId="8" fillId="0" borderId="4" xfId="0" applyFont="1" applyBorder="1" applyAlignment="1">
      <alignment horizontal="center"/>
    </xf>
    <xf numFmtId="44" fontId="0" fillId="0" borderId="11" xfId="1" applyFont="1" applyBorder="1"/>
    <xf numFmtId="0" fontId="8" fillId="0" borderId="9" xfId="0" applyFont="1" applyBorder="1" applyAlignment="1">
      <alignment horizontal="center"/>
    </xf>
    <xf numFmtId="0" fontId="3" fillId="0" borderId="7" xfId="0" applyFont="1" applyBorder="1"/>
    <xf numFmtId="0" fontId="8" fillId="0" borderId="1" xfId="0" applyFont="1" applyBorder="1"/>
    <xf numFmtId="0" fontId="3" fillId="0" borderId="2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2" fillId="0" borderId="8" xfId="0" applyFont="1" applyBorder="1"/>
    <xf numFmtId="165" fontId="5" fillId="0" borderId="8" xfId="0" applyNumberFormat="1" applyFont="1" applyBorder="1"/>
    <xf numFmtId="0" fontId="5" fillId="0" borderId="0" xfId="0" applyFont="1" applyAlignment="1">
      <alignment horizontal="center"/>
    </xf>
    <xf numFmtId="9" fontId="0" fillId="0" borderId="0" xfId="2" applyFont="1"/>
    <xf numFmtId="0" fontId="0" fillId="0" borderId="8" xfId="0" applyFill="1" applyBorder="1"/>
    <xf numFmtId="44" fontId="0" fillId="0" borderId="8" xfId="0" applyNumberFormat="1" applyBorder="1"/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13" fillId="0" borderId="8" xfId="0" applyFont="1" applyBorder="1"/>
    <xf numFmtId="0" fontId="5" fillId="0" borderId="8" xfId="0" applyFont="1" applyBorder="1"/>
    <xf numFmtId="44" fontId="5" fillId="0" borderId="0" xfId="1" applyFont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165" fontId="5" fillId="0" borderId="0" xfId="0" applyNumberFormat="1" applyFont="1"/>
    <xf numFmtId="0" fontId="0" fillId="0" borderId="7" xfId="0" applyBorder="1"/>
    <xf numFmtId="0" fontId="3" fillId="0" borderId="8" xfId="0" applyFont="1" applyBorder="1" applyAlignment="1">
      <alignment horizontal="right"/>
    </xf>
    <xf numFmtId="44" fontId="3" fillId="0" borderId="8" xfId="1" applyFont="1" applyBorder="1"/>
    <xf numFmtId="164" fontId="3" fillId="0" borderId="8" xfId="0" applyNumberFormat="1" applyFont="1" applyBorder="1"/>
    <xf numFmtId="0" fontId="3" fillId="0" borderId="13" xfId="0" applyFont="1" applyBorder="1"/>
    <xf numFmtId="0" fontId="3" fillId="0" borderId="4" xfId="0" applyFont="1" applyBorder="1"/>
    <xf numFmtId="0" fontId="0" fillId="0" borderId="8" xfId="0" applyFont="1" applyBorder="1"/>
    <xf numFmtId="0" fontId="15" fillId="0" borderId="8" xfId="0" applyFont="1" applyBorder="1"/>
    <xf numFmtId="165" fontId="15" fillId="0" borderId="8" xfId="0" applyNumberFormat="1" applyFont="1" applyBorder="1"/>
    <xf numFmtId="44" fontId="5" fillId="0" borderId="8" xfId="1" applyFont="1" applyBorder="1"/>
    <xf numFmtId="164" fontId="0" fillId="0" borderId="8" xfId="0" applyNumberFormat="1" applyBorder="1"/>
    <xf numFmtId="44" fontId="0" fillId="0" borderId="0" xfId="1" applyFont="1" applyFill="1" applyBorder="1"/>
    <xf numFmtId="9" fontId="0" fillId="0" borderId="0" xfId="1" applyNumberFormat="1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horizontal="center"/>
    </xf>
    <xf numFmtId="44" fontId="0" fillId="0" borderId="0" xfId="1" applyFont="1" applyBorder="1"/>
    <xf numFmtId="44" fontId="3" fillId="0" borderId="0" xfId="1" applyFont="1" applyBorder="1"/>
    <xf numFmtId="164" fontId="3" fillId="0" borderId="0" xfId="0" applyNumberFormat="1" applyFont="1" applyBorder="1"/>
    <xf numFmtId="0" fontId="3" fillId="0" borderId="0" xfId="0" applyFont="1" applyBorder="1"/>
    <xf numFmtId="0" fontId="8" fillId="0" borderId="0" xfId="0" applyFont="1" applyBorder="1" applyAlignment="1">
      <alignment horizontal="center"/>
    </xf>
    <xf numFmtId="44" fontId="0" fillId="0" borderId="0" xfId="0" applyNumberFormat="1" applyBorder="1"/>
    <xf numFmtId="0" fontId="0" fillId="0" borderId="11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0" xfId="0" quotePrefix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8" xfId="1" applyNumberFormat="1" applyFont="1" applyBorder="1"/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left" vertical="center"/>
    </xf>
    <xf numFmtId="0" fontId="0" fillId="0" borderId="8" xfId="0" applyNumberFormat="1" applyBorder="1"/>
    <xf numFmtId="44" fontId="0" fillId="0" borderId="0" xfId="1" applyFont="1" applyAlignment="1">
      <alignment horizontal="right"/>
    </xf>
    <xf numFmtId="0" fontId="3" fillId="0" borderId="0" xfId="0" applyFont="1" applyBorder="1" applyAlignment="1">
      <alignment horizontal="right"/>
    </xf>
    <xf numFmtId="44" fontId="1" fillId="0" borderId="0" xfId="1" applyFont="1" applyBorder="1"/>
    <xf numFmtId="44" fontId="3" fillId="0" borderId="5" xfId="1" applyFont="1" applyBorder="1"/>
    <xf numFmtId="44" fontId="3" fillId="0" borderId="10" xfId="1" applyFont="1" applyBorder="1"/>
    <xf numFmtId="44" fontId="3" fillId="0" borderId="0" xfId="0" applyNumberFormat="1" applyFont="1" applyBorder="1"/>
    <xf numFmtId="44" fontId="3" fillId="0" borderId="10" xfId="0" applyNumberFormat="1" applyFont="1" applyBorder="1"/>
    <xf numFmtId="0" fontId="0" fillId="0" borderId="0" xfId="0" applyBorder="1"/>
    <xf numFmtId="0" fontId="2" fillId="0" borderId="0" xfId="0" applyFont="1"/>
    <xf numFmtId="165" fontId="5" fillId="0" borderId="8" xfId="0" applyNumberFormat="1" applyFont="1" applyFill="1" applyBorder="1"/>
    <xf numFmtId="11" fontId="0" fillId="0" borderId="8" xfId="0" applyNumberFormat="1" applyBorder="1"/>
    <xf numFmtId="14" fontId="0" fillId="0" borderId="0" xfId="0" applyNumberFormat="1"/>
    <xf numFmtId="0" fontId="0" fillId="0" borderId="11" xfId="0" applyBorder="1"/>
    <xf numFmtId="0" fontId="0" fillId="0" borderId="0" xfId="0" applyFill="1" applyBorder="1"/>
    <xf numFmtId="44" fontId="2" fillId="0" borderId="0" xfId="1" applyFont="1"/>
    <xf numFmtId="0" fontId="0" fillId="0" borderId="0" xfId="0" quotePrefix="1" applyAlignment="1">
      <alignment horizontal="right"/>
    </xf>
    <xf numFmtId="44" fontId="2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/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165" fontId="13" fillId="0" borderId="8" xfId="0" applyNumberFormat="1" applyFont="1" applyBorder="1"/>
    <xf numFmtId="0" fontId="0" fillId="0" borderId="8" xfId="0" applyFont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165" fontId="13" fillId="0" borderId="8" xfId="0" applyNumberFormat="1" applyFont="1" applyFill="1" applyBorder="1"/>
    <xf numFmtId="0" fontId="0" fillId="0" borderId="9" xfId="0" applyFill="1" applyBorder="1"/>
    <xf numFmtId="44" fontId="0" fillId="0" borderId="0" xfId="1" quotePrefix="1" applyFont="1"/>
    <xf numFmtId="0" fontId="10" fillId="0" borderId="5" xfId="0" applyFont="1" applyBorder="1" applyAlignment="1">
      <alignment horizontal="left"/>
    </xf>
    <xf numFmtId="0" fontId="17" fillId="0" borderId="8" xfId="0" applyFont="1" applyBorder="1"/>
    <xf numFmtId="44" fontId="18" fillId="0" borderId="8" xfId="0" applyNumberFormat="1" applyFont="1" applyBorder="1"/>
    <xf numFmtId="44" fontId="3" fillId="0" borderId="8" xfId="1" applyFont="1" applyBorder="1" applyAlignment="1">
      <alignment horizontal="right"/>
    </xf>
    <xf numFmtId="0" fontId="5" fillId="0" borderId="0" xfId="0" applyFont="1" applyAlignment="1">
      <alignment horizontal="center"/>
    </xf>
    <xf numFmtId="44" fontId="6" fillId="0" borderId="0" xfId="1" applyFont="1" applyBorder="1"/>
    <xf numFmtId="44" fontId="7" fillId="0" borderId="0" xfId="1" applyFont="1" applyBorder="1"/>
    <xf numFmtId="44" fontId="8" fillId="0" borderId="0" xfId="1" applyFont="1" applyAlignment="1">
      <alignment horizontal="center"/>
    </xf>
    <xf numFmtId="44" fontId="8" fillId="0" borderId="0" xfId="1" applyFont="1" applyBorder="1"/>
    <xf numFmtId="44" fontId="8" fillId="0" borderId="0" xfId="1" applyFont="1"/>
    <xf numFmtId="44" fontId="3" fillId="0" borderId="0" xfId="1" applyFont="1" applyBorder="1" applyAlignment="1">
      <alignment horizontal="center"/>
    </xf>
    <xf numFmtId="44" fontId="3" fillId="0" borderId="0" xfId="1" applyFont="1" applyAlignment="1">
      <alignment horizontal="center"/>
    </xf>
    <xf numFmtId="44" fontId="3" fillId="0" borderId="0" xfId="1" applyFont="1" applyBorder="1" applyAlignment="1">
      <alignment horizontal="right"/>
    </xf>
    <xf numFmtId="44" fontId="8" fillId="0" borderId="0" xfId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5" fillId="0" borderId="8" xfId="0" applyFont="1" applyBorder="1" applyAlignment="1">
      <alignment horizontal="right"/>
    </xf>
    <xf numFmtId="44" fontId="3" fillId="0" borderId="0" xfId="1" applyFont="1"/>
    <xf numFmtId="0" fontId="19" fillId="0" borderId="5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8" xfId="0" applyFont="1" applyBorder="1"/>
    <xf numFmtId="0" fontId="3" fillId="0" borderId="8" xfId="0" applyFont="1" applyBorder="1" applyAlignment="1">
      <alignment horizontal="center"/>
    </xf>
    <xf numFmtId="44" fontId="3" fillId="0" borderId="0" xfId="1" applyFont="1" applyFill="1" applyBorder="1"/>
    <xf numFmtId="164" fontId="3" fillId="0" borderId="0" xfId="0" applyNumberFormat="1" applyFont="1"/>
    <xf numFmtId="44" fontId="3" fillId="0" borderId="11" xfId="0" applyNumberFormat="1" applyFont="1" applyBorder="1"/>
    <xf numFmtId="44" fontId="3" fillId="0" borderId="0" xfId="0" applyNumberFormat="1" applyFont="1"/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9" fontId="3" fillId="0" borderId="0" xfId="1" applyNumberFormat="1" applyFont="1"/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44" fontId="0" fillId="0" borderId="0" xfId="1" applyFont="1" applyAlignment="1">
      <alignment horizontal="right" vertical="center"/>
    </xf>
    <xf numFmtId="0" fontId="18" fillId="0" borderId="8" xfId="0" applyFont="1" applyBorder="1"/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13" xfId="0" applyBorder="1"/>
    <xf numFmtId="0" fontId="0" fillId="0" borderId="14" xfId="0" applyBorder="1"/>
    <xf numFmtId="14" fontId="0" fillId="0" borderId="0" xfId="0" quotePrefix="1" applyNumberForma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12" xfId="0" applyFont="1" applyBorder="1"/>
    <xf numFmtId="0" fontId="8" fillId="0" borderId="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" fillId="0" borderId="15" xfId="0" applyFont="1" applyBorder="1"/>
    <xf numFmtId="0" fontId="8" fillId="0" borderId="15" xfId="0" applyFont="1" applyBorder="1"/>
    <xf numFmtId="0" fontId="6" fillId="0" borderId="1" xfId="0" applyFont="1" applyBorder="1"/>
    <xf numFmtId="0" fontId="6" fillId="0" borderId="3" xfId="0" applyFont="1" applyBorder="1"/>
    <xf numFmtId="0" fontId="7" fillId="0" borderId="10" xfId="0" applyFont="1" applyBorder="1"/>
    <xf numFmtId="0" fontId="7" fillId="0" borderId="12" xfId="0" applyFont="1" applyBorder="1"/>
    <xf numFmtId="0" fontId="0" fillId="0" borderId="8" xfId="0" applyFont="1" applyBorder="1" applyAlignment="1">
      <alignment horizontal="right"/>
    </xf>
    <xf numFmtId="0" fontId="0" fillId="0" borderId="8" xfId="0" applyFont="1" applyFill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5" fillId="0" borderId="0" xfId="0" applyFont="1"/>
    <xf numFmtId="44" fontId="20" fillId="0" borderId="0" xfId="0" applyNumberFormat="1" applyFont="1"/>
    <xf numFmtId="0" fontId="11" fillId="0" borderId="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1" fillId="0" borderId="8" xfId="0" applyFont="1" applyBorder="1"/>
    <xf numFmtId="0" fontId="3" fillId="0" borderId="8" xfId="0" applyFont="1" applyFill="1" applyBorder="1"/>
    <xf numFmtId="0" fontId="22" fillId="0" borderId="0" xfId="0" applyFont="1"/>
    <xf numFmtId="0" fontId="18" fillId="0" borderId="8" xfId="0" applyFont="1" applyFill="1" applyBorder="1"/>
    <xf numFmtId="0" fontId="18" fillId="0" borderId="8" xfId="0" applyFont="1" applyBorder="1" applyAlignment="1">
      <alignment horizontal="right"/>
    </xf>
    <xf numFmtId="44" fontId="18" fillId="0" borderId="0" xfId="1" applyFont="1"/>
    <xf numFmtId="44" fontId="18" fillId="0" borderId="0" xfId="0" applyNumberFormat="1" applyFont="1"/>
    <xf numFmtId="0" fontId="18" fillId="0" borderId="0" xfId="0" applyFont="1"/>
    <xf numFmtId="0" fontId="3" fillId="0" borderId="8" xfId="0" applyFont="1" applyBorder="1" applyAlignment="1">
      <alignment horizontal="left" vertical="center"/>
    </xf>
    <xf numFmtId="0" fontId="3" fillId="0" borderId="1" xfId="0" applyFont="1" applyBorder="1"/>
    <xf numFmtId="44" fontId="3" fillId="0" borderId="15" xfId="0" applyNumberFormat="1" applyFont="1" applyBorder="1" applyAlignment="1">
      <alignment horizontal="right"/>
    </xf>
    <xf numFmtId="0" fontId="22" fillId="0" borderId="8" xfId="0" applyFont="1" applyBorder="1" applyAlignment="1">
      <alignment horizontal="left"/>
    </xf>
    <xf numFmtId="44" fontId="18" fillId="0" borderId="3" xfId="0" applyNumberFormat="1" applyFont="1" applyBorder="1"/>
    <xf numFmtId="44" fontId="3" fillId="0" borderId="8" xfId="0" applyNumberFormat="1" applyFont="1" applyBorder="1" applyAlignment="1">
      <alignment horizontal="right"/>
    </xf>
    <xf numFmtId="0" fontId="23" fillId="0" borderId="0" xfId="0" applyFont="1"/>
    <xf numFmtId="17" fontId="0" fillId="0" borderId="0" xfId="0" applyNumberFormat="1"/>
    <xf numFmtId="44" fontId="0" fillId="0" borderId="0" xfId="1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5" xfId="0" applyFont="1" applyBorder="1" applyAlignment="1"/>
    <xf numFmtId="0" fontId="10" fillId="0" borderId="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10" xfId="0" applyBorder="1"/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8" xfId="0" quotePrefix="1" applyBorder="1"/>
    <xf numFmtId="165" fontId="5" fillId="0" borderId="8" xfId="0" applyNumberFormat="1" applyFont="1" applyBorder="1" applyAlignment="1"/>
    <xf numFmtId="0" fontId="0" fillId="0" borderId="0" xfId="0" applyAlignment="1"/>
    <xf numFmtId="44" fontId="5" fillId="0" borderId="0" xfId="1" applyFont="1" applyAlignment="1"/>
    <xf numFmtId="0" fontId="0" fillId="0" borderId="8" xfId="0" applyBorder="1" applyAlignment="1">
      <alignment vertical="center"/>
    </xf>
    <xf numFmtId="0" fontId="0" fillId="0" borderId="8" xfId="0" applyBorder="1" applyAlignment="1"/>
    <xf numFmtId="0" fontId="8" fillId="0" borderId="10" xfId="0" applyFont="1" applyBorder="1"/>
    <xf numFmtId="44" fontId="0" fillId="0" borderId="0" xfId="1" applyFont="1" applyAlignment="1">
      <alignment vertical="center"/>
    </xf>
    <xf numFmtId="44" fontId="0" fillId="0" borderId="3" xfId="1" applyFont="1" applyBorder="1"/>
    <xf numFmtId="44" fontId="0" fillId="0" borderId="6" xfId="1" applyFont="1" applyBorder="1"/>
    <xf numFmtId="44" fontId="0" fillId="0" borderId="12" xfId="1" applyFont="1" applyBorder="1"/>
    <xf numFmtId="0" fontId="8" fillId="0" borderId="9" xfId="0" applyFont="1" applyBorder="1"/>
    <xf numFmtId="0" fontId="5" fillId="0" borderId="2" xfId="0" applyFont="1" applyBorder="1" applyAlignment="1">
      <alignment horizontal="center"/>
    </xf>
    <xf numFmtId="0" fontId="8" fillId="0" borderId="4" xfId="0" applyFont="1" applyBorder="1"/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8" xfId="0" applyFont="1" applyBorder="1" applyAlignment="1"/>
    <xf numFmtId="0" fontId="0" fillId="0" borderId="0" xfId="0" applyFont="1"/>
    <xf numFmtId="44" fontId="1" fillId="0" borderId="8" xfId="1" applyFont="1" applyBorder="1"/>
    <xf numFmtId="0" fontId="24" fillId="0" borderId="0" xfId="0" applyFont="1"/>
    <xf numFmtId="0" fontId="0" fillId="0" borderId="0" xfId="0" applyFont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8" xfId="0" applyFont="1" applyBorder="1" applyAlignment="1">
      <alignment horizontal="right"/>
    </xf>
    <xf numFmtId="44" fontId="0" fillId="0" borderId="0" xfId="0" applyNumberFormat="1" applyFont="1" applyAlignment="1">
      <alignment horizontal="left"/>
    </xf>
    <xf numFmtId="44" fontId="3" fillId="0" borderId="8" xfId="0" applyNumberFormat="1" applyFont="1" applyBorder="1" applyAlignment="1">
      <alignment horizontal="left"/>
    </xf>
    <xf numFmtId="44" fontId="18" fillId="0" borderId="4" xfId="0" applyNumberFormat="1" applyFont="1" applyBorder="1"/>
    <xf numFmtId="44" fontId="18" fillId="0" borderId="4" xfId="0" quotePrefix="1" applyNumberFormat="1" applyFont="1" applyBorder="1" applyAlignment="1">
      <alignment horizontal="right"/>
    </xf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4" xfId="0" applyFont="1" applyBorder="1"/>
    <xf numFmtId="0" fontId="0" fillId="0" borderId="4" xfId="0" applyBorder="1"/>
    <xf numFmtId="0" fontId="0" fillId="0" borderId="4" xfId="0" applyFont="1" applyBorder="1"/>
    <xf numFmtId="44" fontId="11" fillId="0" borderId="8" xfId="1" applyFont="1" applyBorder="1" applyAlignment="1">
      <alignment horizontal="center"/>
    </xf>
    <xf numFmtId="0" fontId="25" fillId="0" borderId="4" xfId="0" applyFont="1" applyBorder="1"/>
    <xf numFmtId="44" fontId="26" fillId="0" borderId="8" xfId="1" applyFont="1" applyBorder="1" applyAlignment="1">
      <alignment horizontal="center"/>
    </xf>
    <xf numFmtId="44" fontId="25" fillId="0" borderId="8" xfId="1" applyFont="1" applyBorder="1"/>
    <xf numFmtId="0" fontId="2" fillId="0" borderId="4" xfId="0" applyFont="1" applyBorder="1"/>
    <xf numFmtId="44" fontId="12" fillId="0" borderId="8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FCE9-E027-455F-B0D6-F5ACF11E1D8C}">
  <sheetPr>
    <pageSetUpPr fitToPage="1"/>
  </sheetPr>
  <dimension ref="A1:H43"/>
  <sheetViews>
    <sheetView topLeftCell="A7" workbookViewId="0">
      <selection sqref="A1:XFD104857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6.28515625" customWidth="1"/>
    <col min="5" max="5" width="36" customWidth="1"/>
    <col min="6" max="6" width="37.7109375" customWidth="1"/>
    <col min="7" max="7" width="10.28515625" customWidth="1"/>
    <col min="8" max="8" width="11" bestFit="1" customWidth="1"/>
    <col min="9" max="9" width="12.14062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8" x14ac:dyDescent="0.25">
      <c r="A3" s="338" t="s">
        <v>2</v>
      </c>
      <c r="B3" s="339"/>
      <c r="C3" s="339"/>
      <c r="D3" s="339"/>
      <c r="E3" s="340"/>
      <c r="F3" s="3" t="s">
        <v>43</v>
      </c>
    </row>
    <row r="4" spans="1:8" x14ac:dyDescent="0.25">
      <c r="A4" s="338" t="s">
        <v>3</v>
      </c>
      <c r="B4" s="339"/>
      <c r="C4" s="339"/>
      <c r="D4" s="339"/>
      <c r="E4" s="340"/>
      <c r="F4" s="4"/>
    </row>
    <row r="5" spans="1:8" x14ac:dyDescent="0.25">
      <c r="A5" s="338" t="s">
        <v>4</v>
      </c>
      <c r="B5" s="339"/>
      <c r="C5" s="339"/>
      <c r="D5" s="339"/>
      <c r="E5" s="340"/>
      <c r="F5" s="5" t="s">
        <v>5</v>
      </c>
    </row>
    <row r="6" spans="1:8" x14ac:dyDescent="0.25">
      <c r="A6" s="6"/>
      <c r="B6" s="6"/>
      <c r="C6" s="6"/>
      <c r="D6" s="6"/>
      <c r="E6" s="6"/>
      <c r="F6" s="7"/>
    </row>
    <row r="7" spans="1:8" x14ac:dyDescent="0.25">
      <c r="A7" s="7" t="s">
        <v>6</v>
      </c>
      <c r="B7" s="1"/>
      <c r="C7" s="1"/>
      <c r="D7" s="1"/>
      <c r="E7" s="1"/>
      <c r="F7" s="7" t="s">
        <v>7</v>
      </c>
    </row>
    <row r="8" spans="1:8" x14ac:dyDescent="0.25">
      <c r="A8" s="341"/>
      <c r="B8" s="342"/>
      <c r="C8" s="342"/>
      <c r="D8" s="342"/>
      <c r="E8" s="343"/>
      <c r="F8" s="8"/>
    </row>
    <row r="9" spans="1:8" x14ac:dyDescent="0.25">
      <c r="A9" s="344" t="s">
        <v>44</v>
      </c>
      <c r="B9" s="345"/>
      <c r="C9" s="345"/>
      <c r="D9" s="345"/>
      <c r="E9" s="346"/>
      <c r="F9" s="9" t="s">
        <v>8</v>
      </c>
    </row>
    <row r="10" spans="1:8" x14ac:dyDescent="0.25">
      <c r="A10" s="329" t="s">
        <v>9</v>
      </c>
      <c r="B10" s="330"/>
      <c r="C10" s="330"/>
      <c r="D10" s="330"/>
      <c r="E10" s="331"/>
      <c r="F10" s="9"/>
    </row>
    <row r="11" spans="1:8" x14ac:dyDescent="0.25">
      <c r="A11" s="332" t="s">
        <v>10</v>
      </c>
      <c r="B11" s="333"/>
      <c r="C11" s="333"/>
      <c r="D11" s="333"/>
      <c r="E11" s="334"/>
      <c r="F11" s="10"/>
    </row>
    <row r="12" spans="1:8" x14ac:dyDescent="0.25">
      <c r="A12" s="11"/>
      <c r="B12" s="11"/>
      <c r="C12" s="11"/>
      <c r="D12" s="11"/>
      <c r="E12" s="11"/>
      <c r="F12" s="12"/>
    </row>
    <row r="13" spans="1:8" x14ac:dyDescent="0.25">
      <c r="A13" s="13" t="s">
        <v>11</v>
      </c>
      <c r="B13" s="13" t="s">
        <v>12</v>
      </c>
      <c r="C13" s="13" t="s">
        <v>13</v>
      </c>
      <c r="D13" s="13" t="s">
        <v>14</v>
      </c>
      <c r="E13" s="11" t="s">
        <v>15</v>
      </c>
      <c r="F13" s="14" t="s">
        <v>16</v>
      </c>
    </row>
    <row r="15" spans="1:8" x14ac:dyDescent="0.25">
      <c r="A15" s="17">
        <v>1</v>
      </c>
      <c r="B15" s="41" t="s">
        <v>18</v>
      </c>
      <c r="C15" s="17" t="s">
        <v>25</v>
      </c>
      <c r="D15" s="17"/>
      <c r="E15" s="17" t="s">
        <v>26</v>
      </c>
      <c r="F15" s="23">
        <v>625</v>
      </c>
      <c r="G15">
        <v>193.45</v>
      </c>
      <c r="H15" s="22"/>
    </row>
    <row r="16" spans="1:8" x14ac:dyDescent="0.25">
      <c r="A16" s="17">
        <v>1</v>
      </c>
      <c r="B16" s="41" t="s">
        <v>18</v>
      </c>
      <c r="C16" s="17" t="s">
        <v>27</v>
      </c>
      <c r="D16" s="17"/>
      <c r="E16" s="17" t="s">
        <v>28</v>
      </c>
      <c r="F16" s="17"/>
      <c r="G16">
        <v>308.8</v>
      </c>
      <c r="H16" s="22"/>
    </row>
    <row r="17" spans="1:8" x14ac:dyDescent="0.25">
      <c r="A17" s="17">
        <v>1</v>
      </c>
      <c r="B17" s="41" t="s">
        <v>18</v>
      </c>
      <c r="C17" s="17" t="s">
        <v>29</v>
      </c>
      <c r="D17" s="17"/>
      <c r="E17" s="17" t="s">
        <v>30</v>
      </c>
      <c r="F17" s="17"/>
      <c r="G17">
        <v>11.27</v>
      </c>
      <c r="H17" s="22">
        <f t="shared" ref="H17:H27" si="0">G17*A17</f>
        <v>11.27</v>
      </c>
    </row>
    <row r="18" spans="1:8" x14ac:dyDescent="0.25">
      <c r="A18" s="17">
        <v>1</v>
      </c>
      <c r="B18" s="41" t="s">
        <v>18</v>
      </c>
      <c r="C18" s="17" t="s">
        <v>31</v>
      </c>
      <c r="D18" s="17"/>
      <c r="E18" s="17" t="s">
        <v>32</v>
      </c>
      <c r="F18" s="17"/>
      <c r="G18">
        <v>3.64</v>
      </c>
      <c r="H18" s="22">
        <f t="shared" si="0"/>
        <v>3.64</v>
      </c>
    </row>
    <row r="19" spans="1:8" x14ac:dyDescent="0.25">
      <c r="A19" s="17">
        <v>5</v>
      </c>
      <c r="B19" s="41" t="s">
        <v>17</v>
      </c>
      <c r="C19" s="17"/>
      <c r="D19" s="17"/>
      <c r="E19" s="17" t="s">
        <v>33</v>
      </c>
      <c r="F19" s="23"/>
      <c r="G19" s="26">
        <v>3.5</v>
      </c>
      <c r="H19" s="22">
        <f t="shared" si="0"/>
        <v>17.5</v>
      </c>
    </row>
    <row r="20" spans="1:8" x14ac:dyDescent="0.25">
      <c r="A20" s="17">
        <v>8</v>
      </c>
      <c r="B20" s="41" t="s">
        <v>17</v>
      </c>
      <c r="C20" s="17"/>
      <c r="D20" s="17"/>
      <c r="E20" s="17" t="s">
        <v>34</v>
      </c>
      <c r="F20" s="23"/>
      <c r="G20">
        <v>6</v>
      </c>
      <c r="H20" s="22">
        <f t="shared" si="0"/>
        <v>48</v>
      </c>
    </row>
    <row r="21" spans="1:8" x14ac:dyDescent="0.25">
      <c r="A21" s="17">
        <v>14</v>
      </c>
      <c r="B21" s="41" t="s">
        <v>17</v>
      </c>
      <c r="C21" s="17"/>
      <c r="D21" s="17"/>
      <c r="E21" s="17" t="s">
        <v>35</v>
      </c>
      <c r="F21" s="23"/>
      <c r="G21">
        <v>0.5</v>
      </c>
      <c r="H21" s="22">
        <f t="shared" si="0"/>
        <v>7</v>
      </c>
    </row>
    <row r="22" spans="1:8" x14ac:dyDescent="0.25">
      <c r="A22" s="17">
        <v>10</v>
      </c>
      <c r="B22" s="41" t="s">
        <v>17</v>
      </c>
      <c r="C22" s="17"/>
      <c r="D22" s="17"/>
      <c r="E22" s="17" t="s">
        <v>36</v>
      </c>
      <c r="F22" s="23"/>
      <c r="G22">
        <v>0.45</v>
      </c>
      <c r="H22" s="22">
        <f t="shared" si="0"/>
        <v>4.5</v>
      </c>
    </row>
    <row r="23" spans="1:8" x14ac:dyDescent="0.25">
      <c r="A23" s="17">
        <v>10</v>
      </c>
      <c r="B23" s="41" t="s">
        <v>17</v>
      </c>
      <c r="C23" s="17"/>
      <c r="D23" s="17"/>
      <c r="E23" s="17" t="s">
        <v>37</v>
      </c>
      <c r="F23" s="23"/>
      <c r="G23">
        <v>0.7</v>
      </c>
      <c r="H23" s="22">
        <f t="shared" si="0"/>
        <v>7</v>
      </c>
    </row>
    <row r="24" spans="1:8" x14ac:dyDescent="0.25">
      <c r="A24" s="17">
        <v>1</v>
      </c>
      <c r="B24" s="41" t="s">
        <v>18</v>
      </c>
      <c r="C24" s="17"/>
      <c r="D24" s="17"/>
      <c r="E24" s="17" t="s">
        <v>38</v>
      </c>
      <c r="F24" s="23"/>
      <c r="G24">
        <v>13</v>
      </c>
      <c r="H24" s="22">
        <f t="shared" si="0"/>
        <v>13</v>
      </c>
    </row>
    <row r="25" spans="1:8" x14ac:dyDescent="0.25">
      <c r="A25" s="17">
        <v>1</v>
      </c>
      <c r="B25" s="17" t="s">
        <v>18</v>
      </c>
      <c r="C25" s="17"/>
      <c r="D25" s="17"/>
      <c r="E25" s="17" t="s">
        <v>39</v>
      </c>
      <c r="F25" s="23"/>
      <c r="G25">
        <v>2.5</v>
      </c>
      <c r="H25" s="22">
        <f t="shared" si="0"/>
        <v>2.5</v>
      </c>
    </row>
    <row r="26" spans="1:8" x14ac:dyDescent="0.25">
      <c r="A26" s="17">
        <v>2</v>
      </c>
      <c r="B26" s="17" t="s">
        <v>18</v>
      </c>
      <c r="C26" s="17"/>
      <c r="D26" s="17"/>
      <c r="E26" s="17" t="s">
        <v>40</v>
      </c>
      <c r="F26" s="23"/>
      <c r="G26">
        <v>3</v>
      </c>
      <c r="H26" s="22">
        <f t="shared" si="0"/>
        <v>6</v>
      </c>
    </row>
    <row r="27" spans="1:8" x14ac:dyDescent="0.25">
      <c r="A27" s="17">
        <v>2</v>
      </c>
      <c r="B27" s="17" t="s">
        <v>17</v>
      </c>
      <c r="C27" s="17"/>
      <c r="D27" s="17"/>
      <c r="E27" s="17" t="s">
        <v>41</v>
      </c>
      <c r="F27" s="23"/>
      <c r="G27">
        <v>2.5</v>
      </c>
      <c r="H27" s="22">
        <f t="shared" si="0"/>
        <v>5</v>
      </c>
    </row>
    <row r="28" spans="1:8" x14ac:dyDescent="0.25">
      <c r="A28" s="17"/>
      <c r="B28" s="17"/>
      <c r="C28" s="17"/>
      <c r="D28" s="17"/>
      <c r="E28" s="17" t="s">
        <v>19</v>
      </c>
      <c r="F28" s="23">
        <v>150</v>
      </c>
      <c r="H28" s="22">
        <f>SUM(H15:H27)</f>
        <v>125.41</v>
      </c>
    </row>
    <row r="29" spans="1:8" x14ac:dyDescent="0.25">
      <c r="A29" s="17"/>
      <c r="B29" s="17"/>
      <c r="C29" s="17"/>
      <c r="D29" s="17"/>
      <c r="E29" s="17" t="s">
        <v>42</v>
      </c>
      <c r="F29" s="23">
        <f>11*23</f>
        <v>253</v>
      </c>
      <c r="G29" s="18">
        <v>0.2</v>
      </c>
      <c r="H29" s="22">
        <f>H28+H28*G29</f>
        <v>150.49199999999999</v>
      </c>
    </row>
    <row r="30" spans="1:8" x14ac:dyDescent="0.25">
      <c r="A30" s="17"/>
      <c r="B30" s="17"/>
      <c r="C30" s="17"/>
      <c r="D30" s="17"/>
      <c r="E30" s="17" t="s">
        <v>46</v>
      </c>
      <c r="F30" s="23">
        <v>150</v>
      </c>
      <c r="H30" s="22"/>
    </row>
    <row r="31" spans="1:8" x14ac:dyDescent="0.25">
      <c r="A31" s="17"/>
      <c r="B31" s="17"/>
      <c r="C31" s="17"/>
      <c r="D31" s="17"/>
      <c r="E31" s="17"/>
      <c r="F31" s="23"/>
      <c r="H31" s="22"/>
    </row>
    <row r="32" spans="1:8" x14ac:dyDescent="0.25">
      <c r="A32" s="40" t="s">
        <v>24</v>
      </c>
      <c r="B32" s="15"/>
      <c r="C32" s="15"/>
      <c r="D32" s="15"/>
      <c r="E32" s="16"/>
      <c r="F32" s="19">
        <f>SUM(F15:F30)</f>
        <v>1178</v>
      </c>
    </row>
    <row r="33" spans="1:8" x14ac:dyDescent="0.25">
      <c r="A33" s="17"/>
      <c r="B33" s="17"/>
      <c r="C33" s="17"/>
      <c r="D33" s="17"/>
      <c r="E33" s="17"/>
      <c r="F33" s="23"/>
      <c r="H33" s="22"/>
    </row>
    <row r="34" spans="1:8" x14ac:dyDescent="0.25">
      <c r="A34" s="25"/>
      <c r="B34" s="20"/>
      <c r="C34" s="17"/>
      <c r="D34" s="25"/>
      <c r="E34" s="17"/>
      <c r="F34" s="21"/>
      <c r="H34" s="26"/>
    </row>
    <row r="35" spans="1:8" x14ac:dyDescent="0.25">
      <c r="A35" s="17"/>
      <c r="B35" s="17"/>
      <c r="C35" s="17"/>
      <c r="D35" s="17"/>
      <c r="E35" s="27"/>
      <c r="F35" s="21"/>
      <c r="H35" s="24"/>
    </row>
    <row r="36" spans="1:8" x14ac:dyDescent="0.25">
      <c r="A36" s="25"/>
      <c r="B36" s="25"/>
      <c r="C36" s="25"/>
      <c r="D36" s="25"/>
      <c r="E36" s="27"/>
      <c r="F36" s="21"/>
      <c r="H36" s="28"/>
    </row>
    <row r="37" spans="1:8" x14ac:dyDescent="0.25">
      <c r="A37" s="25"/>
      <c r="B37" s="25"/>
      <c r="C37" s="25"/>
      <c r="D37" s="25"/>
      <c r="E37" s="25"/>
      <c r="F37" s="25"/>
    </row>
    <row r="38" spans="1:8" x14ac:dyDescent="0.25">
      <c r="A38" s="29" t="s">
        <v>20</v>
      </c>
      <c r="B38" s="30"/>
      <c r="C38" s="30"/>
      <c r="D38" s="30"/>
      <c r="E38" s="30"/>
      <c r="F38" s="31" t="s">
        <v>21</v>
      </c>
      <c r="H38" s="32"/>
    </row>
    <row r="39" spans="1:8" x14ac:dyDescent="0.25">
      <c r="A39" s="29"/>
      <c r="B39" s="30"/>
      <c r="C39" s="30"/>
      <c r="D39" s="30"/>
      <c r="E39" s="30"/>
      <c r="F39" s="33"/>
    </row>
    <row r="40" spans="1:8" x14ac:dyDescent="0.25">
      <c r="A40" s="29" t="s">
        <v>22</v>
      </c>
      <c r="B40" s="30"/>
      <c r="C40" s="30"/>
      <c r="D40" s="30"/>
      <c r="E40" s="30"/>
      <c r="F40" s="34"/>
      <c r="H40" s="28"/>
    </row>
    <row r="41" spans="1:8" x14ac:dyDescent="0.25">
      <c r="A41" s="35"/>
      <c r="B41" s="36"/>
      <c r="C41" s="36"/>
      <c r="D41" s="36"/>
      <c r="E41" s="36"/>
      <c r="F41" s="31" t="s">
        <v>23</v>
      </c>
    </row>
    <row r="42" spans="1:8" x14ac:dyDescent="0.25">
      <c r="A42" s="29" t="s">
        <v>45</v>
      </c>
      <c r="B42" s="30"/>
      <c r="C42" s="30"/>
      <c r="D42" s="30"/>
      <c r="E42" s="30"/>
      <c r="F42" s="37"/>
    </row>
    <row r="43" spans="1:8" x14ac:dyDescent="0.25">
      <c r="A43" s="38"/>
      <c r="B43" s="39"/>
      <c r="C43" s="39"/>
      <c r="D43" s="39"/>
      <c r="E43" s="39"/>
      <c r="F43" s="34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5FBA-A900-467F-929E-B8D4EDE87C21}">
  <sheetPr>
    <pageSetUpPr fitToPage="1"/>
  </sheetPr>
  <dimension ref="A1:P57"/>
  <sheetViews>
    <sheetView topLeftCell="A39" zoomScale="110" zoomScaleNormal="110" workbookViewId="0">
      <selection activeCell="H50" sqref="A1:H50"/>
    </sheetView>
  </sheetViews>
  <sheetFormatPr defaultRowHeight="15" x14ac:dyDescent="0.25"/>
  <cols>
    <col min="1" max="1" width="5.5703125" customWidth="1"/>
    <col min="2" max="2" width="4.140625" customWidth="1"/>
    <col min="3" max="3" width="8.140625" customWidth="1"/>
    <col min="4" max="4" width="9.7109375" customWidth="1"/>
    <col min="5" max="5" width="41" customWidth="1"/>
    <col min="6" max="6" width="33.28515625" customWidth="1"/>
    <col min="7" max="7" width="9.140625" style="26"/>
    <col min="8" max="8" width="11" style="26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732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127" t="s">
        <v>85</v>
      </c>
    </row>
    <row r="6" spans="1:16" x14ac:dyDescent="0.25">
      <c r="A6" s="115"/>
      <c r="B6" s="115"/>
      <c r="C6" s="115"/>
      <c r="D6" s="115"/>
      <c r="E6" s="115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126" t="s">
        <v>870</v>
      </c>
      <c r="B9" s="117"/>
      <c r="C9" s="117"/>
      <c r="D9" s="117"/>
      <c r="E9" s="118"/>
      <c r="F9" s="9" t="s">
        <v>8</v>
      </c>
    </row>
    <row r="10" spans="1:16" x14ac:dyDescent="0.25">
      <c r="A10" s="109"/>
      <c r="B10" s="110"/>
      <c r="C10" s="110" t="s">
        <v>731</v>
      </c>
      <c r="D10" s="110"/>
      <c r="E10" s="111"/>
      <c r="F10" s="9"/>
      <c r="P10">
        <v>1</v>
      </c>
    </row>
    <row r="11" spans="1:16" x14ac:dyDescent="0.25">
      <c r="A11" s="112"/>
      <c r="B11" s="113"/>
      <c r="C11" s="113" t="s">
        <v>506</v>
      </c>
      <c r="D11" s="113"/>
      <c r="E11" s="114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119">
        <v>1380</v>
      </c>
      <c r="B14" s="120" t="s">
        <v>17</v>
      </c>
      <c r="C14" s="60"/>
      <c r="D14" s="60"/>
      <c r="E14" s="60" t="s">
        <v>64</v>
      </c>
      <c r="F14" s="45">
        <f t="shared" ref="F14:F40" si="0">H14+H14*$G$45</f>
        <v>248.4</v>
      </c>
      <c r="G14" s="26">
        <v>0.15</v>
      </c>
      <c r="H14" s="26">
        <f>G14*A14</f>
        <v>207</v>
      </c>
    </row>
    <row r="15" spans="1:16" x14ac:dyDescent="0.25">
      <c r="A15" s="119">
        <v>850</v>
      </c>
      <c r="B15" s="120" t="s">
        <v>17</v>
      </c>
      <c r="C15" s="48"/>
      <c r="D15" s="60"/>
      <c r="E15" s="48" t="s">
        <v>65</v>
      </c>
      <c r="F15" s="45">
        <f t="shared" si="0"/>
        <v>224.4</v>
      </c>
      <c r="G15" s="26">
        <v>0.22</v>
      </c>
      <c r="H15" s="26">
        <f t="shared" ref="H15:H41" si="1">G15*A15</f>
        <v>187</v>
      </c>
    </row>
    <row r="16" spans="1:16" x14ac:dyDescent="0.25">
      <c r="A16" s="119">
        <v>150</v>
      </c>
      <c r="B16" s="120" t="s">
        <v>17</v>
      </c>
      <c r="C16" s="48"/>
      <c r="D16" s="60"/>
      <c r="E16" s="48" t="s">
        <v>607</v>
      </c>
      <c r="F16" s="45">
        <f t="shared" si="0"/>
        <v>63</v>
      </c>
      <c r="G16" s="26">
        <v>0.35</v>
      </c>
      <c r="H16" s="26">
        <f t="shared" si="1"/>
        <v>52.5</v>
      </c>
    </row>
    <row r="17" spans="1:10" x14ac:dyDescent="0.25">
      <c r="A17" s="119">
        <v>10</v>
      </c>
      <c r="B17" s="120" t="s">
        <v>17</v>
      </c>
      <c r="C17" s="60"/>
      <c r="D17" s="60"/>
      <c r="E17" s="60" t="s">
        <v>864</v>
      </c>
      <c r="F17" s="45">
        <f t="shared" si="0"/>
        <v>5.4</v>
      </c>
      <c r="G17" s="26">
        <v>0.45</v>
      </c>
      <c r="H17" s="26">
        <f t="shared" si="1"/>
        <v>4.5</v>
      </c>
    </row>
    <row r="18" spans="1:10" x14ac:dyDescent="0.25">
      <c r="A18" s="119">
        <v>80</v>
      </c>
      <c r="B18" s="120" t="s">
        <v>17</v>
      </c>
      <c r="C18" s="17" t="s">
        <v>836</v>
      </c>
      <c r="D18" s="17" t="s">
        <v>837</v>
      </c>
      <c r="E18" s="17" t="s">
        <v>838</v>
      </c>
      <c r="F18" s="45">
        <f t="shared" si="0"/>
        <v>46.991999999999997</v>
      </c>
      <c r="G18" s="26">
        <v>0.48949999999999999</v>
      </c>
      <c r="H18" s="26">
        <f t="shared" si="1"/>
        <v>39.159999999999997</v>
      </c>
    </row>
    <row r="19" spans="1:10" x14ac:dyDescent="0.25">
      <c r="A19" s="119">
        <v>20</v>
      </c>
      <c r="B19" s="120" t="s">
        <v>17</v>
      </c>
      <c r="C19" s="17"/>
      <c r="D19" s="17"/>
      <c r="E19" s="17" t="s">
        <v>842</v>
      </c>
      <c r="F19" s="45">
        <f t="shared" si="0"/>
        <v>8.4</v>
      </c>
      <c r="G19" s="26">
        <v>0.35</v>
      </c>
      <c r="H19" s="26">
        <f t="shared" si="1"/>
        <v>7</v>
      </c>
    </row>
    <row r="20" spans="1:10" x14ac:dyDescent="0.25">
      <c r="A20" s="17">
        <v>5</v>
      </c>
      <c r="B20" s="120" t="s">
        <v>18</v>
      </c>
      <c r="C20" s="17" t="s">
        <v>812</v>
      </c>
      <c r="D20" s="17" t="s">
        <v>813</v>
      </c>
      <c r="E20" s="17" t="s">
        <v>163</v>
      </c>
      <c r="F20" s="45">
        <f t="shared" si="0"/>
        <v>85.00800000000001</v>
      </c>
      <c r="G20" s="26">
        <v>14.167999999999999</v>
      </c>
      <c r="H20" s="26">
        <f t="shared" si="1"/>
        <v>70.84</v>
      </c>
    </row>
    <row r="21" spans="1:10" x14ac:dyDescent="0.25">
      <c r="A21" s="122">
        <v>3</v>
      </c>
      <c r="B21" s="120" t="s">
        <v>18</v>
      </c>
      <c r="C21" s="17"/>
      <c r="D21" s="17"/>
      <c r="E21" s="17" t="s">
        <v>843</v>
      </c>
      <c r="F21" s="45">
        <f t="shared" si="0"/>
        <v>50.4</v>
      </c>
      <c r="G21" s="26">
        <v>14</v>
      </c>
      <c r="H21" s="26">
        <f t="shared" si="1"/>
        <v>42</v>
      </c>
    </row>
    <row r="22" spans="1:10" x14ac:dyDescent="0.25">
      <c r="A22" s="17">
        <v>5</v>
      </c>
      <c r="B22" s="120" t="s">
        <v>17</v>
      </c>
      <c r="C22" s="17" t="s">
        <v>812</v>
      </c>
      <c r="D22" s="17" t="s">
        <v>814</v>
      </c>
      <c r="E22" s="17" t="s">
        <v>844</v>
      </c>
      <c r="F22" s="45">
        <f t="shared" si="0"/>
        <v>81</v>
      </c>
      <c r="G22" s="26">
        <v>13.5</v>
      </c>
      <c r="H22" s="26">
        <f t="shared" si="1"/>
        <v>67.5</v>
      </c>
      <c r="J22" s="50"/>
    </row>
    <row r="23" spans="1:10" x14ac:dyDescent="0.25">
      <c r="A23" s="17">
        <v>4</v>
      </c>
      <c r="B23" s="120" t="s">
        <v>17</v>
      </c>
      <c r="C23" s="17" t="s">
        <v>812</v>
      </c>
      <c r="D23" s="17" t="s">
        <v>815</v>
      </c>
      <c r="E23" s="17" t="s">
        <v>845</v>
      </c>
      <c r="F23" s="45">
        <f t="shared" si="0"/>
        <v>40.799999999999997</v>
      </c>
      <c r="G23" s="26">
        <v>8.5</v>
      </c>
      <c r="H23" s="26">
        <f t="shared" si="1"/>
        <v>34</v>
      </c>
    </row>
    <row r="24" spans="1:10" x14ac:dyDescent="0.25">
      <c r="A24" s="17">
        <v>11</v>
      </c>
      <c r="B24" s="120" t="s">
        <v>17</v>
      </c>
      <c r="C24" s="17"/>
      <c r="D24" s="17"/>
      <c r="E24" s="17" t="s">
        <v>846</v>
      </c>
      <c r="F24" s="45">
        <f t="shared" si="0"/>
        <v>105.6</v>
      </c>
      <c r="G24" s="26">
        <v>8</v>
      </c>
      <c r="H24" s="26">
        <f t="shared" si="1"/>
        <v>88</v>
      </c>
    </row>
    <row r="25" spans="1:10" x14ac:dyDescent="0.25">
      <c r="A25" s="17">
        <v>1</v>
      </c>
      <c r="B25" s="120" t="s">
        <v>18</v>
      </c>
      <c r="C25" s="17" t="s">
        <v>816</v>
      </c>
      <c r="D25" s="17" t="s">
        <v>817</v>
      </c>
      <c r="E25" s="17" t="s">
        <v>818</v>
      </c>
      <c r="F25" s="45">
        <f t="shared" si="0"/>
        <v>34.055999999999997</v>
      </c>
      <c r="G25" s="26">
        <v>28.38</v>
      </c>
      <c r="H25" s="26">
        <f t="shared" si="1"/>
        <v>28.38</v>
      </c>
    </row>
    <row r="26" spans="1:10" x14ac:dyDescent="0.25">
      <c r="A26" s="17">
        <v>1</v>
      </c>
      <c r="B26" s="123" t="s">
        <v>18</v>
      </c>
      <c r="C26" s="17" t="s">
        <v>847</v>
      </c>
      <c r="D26" s="17"/>
      <c r="E26" s="17" t="s">
        <v>848</v>
      </c>
      <c r="F26" s="45">
        <f t="shared" si="0"/>
        <v>42</v>
      </c>
      <c r="G26" s="26">
        <v>35</v>
      </c>
      <c r="H26" s="26">
        <f t="shared" si="1"/>
        <v>35</v>
      </c>
    </row>
    <row r="27" spans="1:10" x14ac:dyDescent="0.25">
      <c r="A27" s="17">
        <v>3</v>
      </c>
      <c r="B27" s="60" t="s">
        <v>18</v>
      </c>
      <c r="C27" s="17" t="s">
        <v>825</v>
      </c>
      <c r="D27" s="17">
        <v>4712</v>
      </c>
      <c r="E27" s="17" t="s">
        <v>833</v>
      </c>
      <c r="F27" s="45">
        <f t="shared" si="0"/>
        <v>61.259328000000004</v>
      </c>
      <c r="G27" s="26">
        <v>17.016480000000001</v>
      </c>
      <c r="H27" s="26">
        <f t="shared" si="1"/>
        <v>51.049440000000004</v>
      </c>
    </row>
    <row r="28" spans="1:10" x14ac:dyDescent="0.25">
      <c r="A28" s="121">
        <v>1</v>
      </c>
      <c r="B28" s="60" t="s">
        <v>18</v>
      </c>
      <c r="C28" s="17" t="s">
        <v>312</v>
      </c>
      <c r="D28" s="17"/>
      <c r="E28" s="17" t="s">
        <v>849</v>
      </c>
      <c r="F28" s="45">
        <f t="shared" si="0"/>
        <v>25.2</v>
      </c>
      <c r="G28" s="26">
        <v>21</v>
      </c>
      <c r="H28" s="26">
        <f t="shared" si="1"/>
        <v>21</v>
      </c>
    </row>
    <row r="29" spans="1:10" x14ac:dyDescent="0.25">
      <c r="A29" s="17">
        <v>1</v>
      </c>
      <c r="B29" s="17" t="s">
        <v>18</v>
      </c>
      <c r="C29" s="17" t="s">
        <v>800</v>
      </c>
      <c r="D29" s="17"/>
      <c r="E29" s="17" t="s">
        <v>801</v>
      </c>
      <c r="F29" s="45">
        <f t="shared" si="0"/>
        <v>39.432000000000002</v>
      </c>
      <c r="G29" s="26">
        <v>32.86</v>
      </c>
      <c r="H29" s="26">
        <f t="shared" si="1"/>
        <v>32.86</v>
      </c>
    </row>
    <row r="30" spans="1:10" x14ac:dyDescent="0.25">
      <c r="A30" s="17">
        <v>1</v>
      </c>
      <c r="B30" s="17" t="s">
        <v>18</v>
      </c>
      <c r="C30" s="17" t="s">
        <v>802</v>
      </c>
      <c r="D30" s="17"/>
      <c r="E30" s="17" t="s">
        <v>803</v>
      </c>
      <c r="F30" s="45">
        <f t="shared" si="0"/>
        <v>56.172000000000004</v>
      </c>
      <c r="G30" s="26">
        <v>46.81</v>
      </c>
      <c r="H30" s="26">
        <f t="shared" si="1"/>
        <v>46.81</v>
      </c>
    </row>
    <row r="31" spans="1:10" x14ac:dyDescent="0.25">
      <c r="A31" s="17">
        <v>1</v>
      </c>
      <c r="B31" s="17" t="s">
        <v>18</v>
      </c>
      <c r="C31" s="17" t="s">
        <v>549</v>
      </c>
      <c r="D31" s="17" t="s">
        <v>819</v>
      </c>
      <c r="E31" s="17" t="s">
        <v>80</v>
      </c>
      <c r="F31" s="45">
        <f t="shared" si="0"/>
        <v>44.603999999999999</v>
      </c>
      <c r="G31" s="26">
        <v>37.17</v>
      </c>
      <c r="H31" s="26">
        <f t="shared" si="1"/>
        <v>37.17</v>
      </c>
    </row>
    <row r="32" spans="1:10" x14ac:dyDescent="0.25">
      <c r="A32" s="17">
        <v>2</v>
      </c>
      <c r="B32" s="17" t="s">
        <v>18</v>
      </c>
      <c r="C32" s="17" t="s">
        <v>755</v>
      </c>
      <c r="D32" s="17"/>
      <c r="E32" s="17" t="s">
        <v>756</v>
      </c>
      <c r="F32" s="45">
        <f t="shared" si="0"/>
        <v>23.4</v>
      </c>
      <c r="G32" s="26">
        <v>9.75</v>
      </c>
      <c r="H32" s="26">
        <f t="shared" si="1"/>
        <v>19.5</v>
      </c>
    </row>
    <row r="33" spans="1:8" x14ac:dyDescent="0.25">
      <c r="A33" s="17">
        <v>4</v>
      </c>
      <c r="B33" s="17" t="s">
        <v>18</v>
      </c>
      <c r="C33" s="17" t="s">
        <v>757</v>
      </c>
      <c r="D33" s="17"/>
      <c r="E33" s="17" t="s">
        <v>758</v>
      </c>
      <c r="F33" s="45">
        <f t="shared" si="0"/>
        <v>13.824</v>
      </c>
      <c r="G33" s="26">
        <v>2.88</v>
      </c>
      <c r="H33" s="26">
        <f t="shared" si="1"/>
        <v>11.52</v>
      </c>
    </row>
    <row r="34" spans="1:8" x14ac:dyDescent="0.25">
      <c r="A34" s="17">
        <v>2</v>
      </c>
      <c r="B34" s="17" t="s">
        <v>18</v>
      </c>
      <c r="C34" s="17" t="s">
        <v>792</v>
      </c>
      <c r="D34" s="17"/>
      <c r="E34" s="17" t="s">
        <v>793</v>
      </c>
      <c r="F34" s="45">
        <f t="shared" si="0"/>
        <v>30</v>
      </c>
      <c r="G34" s="26">
        <v>12.5</v>
      </c>
      <c r="H34" s="26">
        <f t="shared" si="1"/>
        <v>25</v>
      </c>
    </row>
    <row r="35" spans="1:8" x14ac:dyDescent="0.25">
      <c r="A35" s="17">
        <v>2</v>
      </c>
      <c r="B35" s="17" t="s">
        <v>18</v>
      </c>
      <c r="C35" s="17" t="s">
        <v>794</v>
      </c>
      <c r="D35" s="17"/>
      <c r="E35" s="17" t="s">
        <v>795</v>
      </c>
      <c r="F35" s="45">
        <f t="shared" si="0"/>
        <v>30.24</v>
      </c>
      <c r="G35" s="26">
        <v>12.6</v>
      </c>
      <c r="H35" s="26">
        <f t="shared" si="1"/>
        <v>25.2</v>
      </c>
    </row>
    <row r="36" spans="1:8" x14ac:dyDescent="0.25">
      <c r="A36" s="17">
        <v>2</v>
      </c>
      <c r="B36" s="17" t="s">
        <v>18</v>
      </c>
      <c r="C36" s="17" t="s">
        <v>778</v>
      </c>
      <c r="D36" s="17"/>
      <c r="E36" s="17" t="s">
        <v>779</v>
      </c>
      <c r="F36" s="45">
        <f t="shared" si="0"/>
        <v>19.2</v>
      </c>
      <c r="G36" s="26">
        <v>8</v>
      </c>
      <c r="H36" s="26">
        <f t="shared" si="1"/>
        <v>16</v>
      </c>
    </row>
    <row r="37" spans="1:8" x14ac:dyDescent="0.25">
      <c r="A37" s="17">
        <v>1</v>
      </c>
      <c r="B37" s="17" t="s">
        <v>18</v>
      </c>
      <c r="C37" s="17" t="s">
        <v>839</v>
      </c>
      <c r="D37" s="17">
        <v>32973499</v>
      </c>
      <c r="E37" s="17" t="s">
        <v>840</v>
      </c>
      <c r="F37" s="45">
        <f t="shared" si="0"/>
        <v>14.16</v>
      </c>
      <c r="G37" s="26">
        <v>11.8</v>
      </c>
      <c r="H37" s="26">
        <f t="shared" si="1"/>
        <v>11.8</v>
      </c>
    </row>
    <row r="38" spans="1:8" x14ac:dyDescent="0.25">
      <c r="A38" s="17">
        <v>1</v>
      </c>
      <c r="B38" s="17" t="s">
        <v>18</v>
      </c>
      <c r="C38" s="17" t="s">
        <v>841</v>
      </c>
      <c r="D38" s="17">
        <v>530903112</v>
      </c>
      <c r="E38" s="17" t="s">
        <v>850</v>
      </c>
      <c r="F38" s="45">
        <f t="shared" si="0"/>
        <v>31.2</v>
      </c>
      <c r="G38" s="26">
        <v>26</v>
      </c>
      <c r="H38" s="26">
        <f t="shared" si="1"/>
        <v>26</v>
      </c>
    </row>
    <row r="39" spans="1:8" x14ac:dyDescent="0.25">
      <c r="A39" s="17">
        <v>1</v>
      </c>
      <c r="B39" s="25" t="s">
        <v>18</v>
      </c>
      <c r="C39" s="17" t="s">
        <v>831</v>
      </c>
      <c r="D39" s="17">
        <v>11936</v>
      </c>
      <c r="E39" s="17" t="s">
        <v>832</v>
      </c>
      <c r="F39" s="45">
        <f t="shared" si="0"/>
        <v>94.391999999999996</v>
      </c>
      <c r="G39" s="26">
        <v>78.66</v>
      </c>
      <c r="H39" s="26">
        <f t="shared" si="1"/>
        <v>78.66</v>
      </c>
    </row>
    <row r="40" spans="1:8" x14ac:dyDescent="0.25">
      <c r="A40" s="17">
        <v>2</v>
      </c>
      <c r="B40" s="25" t="s">
        <v>18</v>
      </c>
      <c r="C40" s="17" t="s">
        <v>806</v>
      </c>
      <c r="D40" s="17"/>
      <c r="E40" s="17" t="s">
        <v>807</v>
      </c>
      <c r="F40" s="45">
        <f t="shared" si="0"/>
        <v>12.335999999999999</v>
      </c>
      <c r="G40" s="26">
        <v>5.14</v>
      </c>
      <c r="H40" s="26">
        <f t="shared" si="1"/>
        <v>10.28</v>
      </c>
    </row>
    <row r="41" spans="1:8" x14ac:dyDescent="0.25">
      <c r="A41" s="17">
        <v>1</v>
      </c>
      <c r="B41" s="25" t="s">
        <v>18</v>
      </c>
      <c r="C41" s="17" t="s">
        <v>808</v>
      </c>
      <c r="D41" s="17"/>
      <c r="E41" s="17" t="s">
        <v>809</v>
      </c>
      <c r="F41" s="45">
        <f>H41+H41*$G$45</f>
        <v>4.5599999999999996</v>
      </c>
      <c r="G41" s="26">
        <v>3.8</v>
      </c>
      <c r="H41" s="26">
        <f t="shared" si="1"/>
        <v>3.8</v>
      </c>
    </row>
    <row r="42" spans="1:8" x14ac:dyDescent="0.25">
      <c r="A42" s="17"/>
      <c r="B42" s="17"/>
      <c r="C42" s="17"/>
      <c r="D42" s="17"/>
      <c r="E42" s="17"/>
      <c r="F42" s="17"/>
    </row>
    <row r="43" spans="1:8" x14ac:dyDescent="0.25">
      <c r="A43" s="25"/>
      <c r="B43" s="25"/>
      <c r="C43" s="17"/>
      <c r="D43" s="17"/>
      <c r="E43" s="17"/>
      <c r="F43" s="45">
        <f>SUM(F14:F42)</f>
        <v>1535.4353280000005</v>
      </c>
    </row>
    <row r="44" spans="1:8" x14ac:dyDescent="0.25">
      <c r="A44" s="25"/>
      <c r="B44" s="25"/>
      <c r="C44" s="17"/>
      <c r="D44" s="17"/>
      <c r="E44" s="17"/>
      <c r="F44" s="17"/>
      <c r="H44" s="26">
        <f>SUM(H14:H43)</f>
        <v>1279.52944</v>
      </c>
    </row>
    <row r="45" spans="1:8" x14ac:dyDescent="0.25">
      <c r="A45" s="29" t="s">
        <v>20</v>
      </c>
      <c r="B45" s="30"/>
      <c r="C45" s="30"/>
      <c r="D45" s="30"/>
      <c r="E45" s="30"/>
      <c r="F45" s="31" t="s">
        <v>21</v>
      </c>
      <c r="G45" s="66">
        <v>0.2</v>
      </c>
      <c r="H45" s="26">
        <f>H44+H44*G45</f>
        <v>1535.435328</v>
      </c>
    </row>
    <row r="46" spans="1:8" x14ac:dyDescent="0.25">
      <c r="A46" s="29"/>
      <c r="B46" s="30"/>
      <c r="C46" s="30"/>
      <c r="D46" s="30"/>
      <c r="E46" s="30"/>
      <c r="F46" s="33"/>
    </row>
    <row r="47" spans="1:8" x14ac:dyDescent="0.25">
      <c r="A47" s="29" t="s">
        <v>22</v>
      </c>
      <c r="B47" s="30"/>
      <c r="C47" s="30"/>
      <c r="D47" s="30"/>
      <c r="E47" s="30"/>
      <c r="F47" s="34"/>
    </row>
    <row r="48" spans="1:8" x14ac:dyDescent="0.25">
      <c r="A48" s="35"/>
      <c r="B48" s="36"/>
      <c r="C48" s="36"/>
      <c r="D48" s="36"/>
      <c r="E48" s="36"/>
      <c r="F48" s="31" t="s">
        <v>23</v>
      </c>
    </row>
    <row r="49" spans="1:6" x14ac:dyDescent="0.25">
      <c r="A49" s="29" t="s">
        <v>733</v>
      </c>
      <c r="B49" s="30"/>
      <c r="C49" s="30"/>
      <c r="D49" s="30"/>
      <c r="E49" s="30"/>
      <c r="F49" s="37"/>
    </row>
    <row r="50" spans="1:6" x14ac:dyDescent="0.25">
      <c r="A50" s="38"/>
      <c r="B50" s="39"/>
      <c r="C50" s="39"/>
      <c r="D50" s="39"/>
      <c r="E50" s="39"/>
      <c r="F50" s="34"/>
    </row>
    <row r="53" spans="1:6" x14ac:dyDescent="0.25">
      <c r="F53" s="26"/>
    </row>
    <row r="54" spans="1:6" x14ac:dyDescent="0.25">
      <c r="F54" s="28"/>
    </row>
    <row r="55" spans="1:6" x14ac:dyDescent="0.25">
      <c r="F55" s="28"/>
    </row>
    <row r="57" spans="1:6" x14ac:dyDescent="0.25">
      <c r="F57" s="28">
        <f>SUM(F53:F56)</f>
        <v>0</v>
      </c>
    </row>
  </sheetData>
  <mergeCells count="5">
    <mergeCell ref="A2:E2"/>
    <mergeCell ref="A3:E3"/>
    <mergeCell ref="A4:E4"/>
    <mergeCell ref="A5:E5"/>
    <mergeCell ref="A8:E8"/>
  </mergeCells>
  <pageMargins left="0.31496062992125984" right="0.31496062992125984" top="0.15748031496062992" bottom="0.15748031496062992" header="0.31496062992125984" footer="0.31496062992125984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218C-B42D-43AC-B367-E12858F0C064}">
  <sheetPr>
    <pageSetUpPr fitToPage="1"/>
  </sheetPr>
  <dimension ref="A1:O50"/>
  <sheetViews>
    <sheetView topLeftCell="A25" workbookViewId="0">
      <selection sqref="A1:F43"/>
    </sheetView>
  </sheetViews>
  <sheetFormatPr defaultRowHeight="15" x14ac:dyDescent="0.25"/>
  <cols>
    <col min="1" max="1" width="5.5703125" customWidth="1"/>
    <col min="2" max="2" width="4.140625" customWidth="1"/>
    <col min="3" max="3" width="6.42578125" customWidth="1"/>
    <col min="4" max="4" width="14" customWidth="1"/>
    <col min="5" max="5" width="33.140625" customWidth="1"/>
    <col min="6" max="6" width="41" customWidth="1"/>
    <col min="7" max="7" width="9.140625" style="26"/>
    <col min="8" max="8" width="9.42578125" bestFit="1" customWidth="1"/>
  </cols>
  <sheetData>
    <row r="1" spans="1:15" x14ac:dyDescent="0.25">
      <c r="A1" s="1"/>
      <c r="B1" s="1"/>
      <c r="C1" s="1"/>
      <c r="D1" s="1"/>
      <c r="E1" s="1"/>
    </row>
    <row r="2" spans="1:15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5" x14ac:dyDescent="0.25">
      <c r="A3" s="338" t="s">
        <v>2</v>
      </c>
      <c r="B3" s="339"/>
      <c r="C3" s="339"/>
      <c r="D3" s="339"/>
      <c r="E3" s="340"/>
      <c r="F3" s="3" t="s">
        <v>417</v>
      </c>
    </row>
    <row r="4" spans="1:15" x14ac:dyDescent="0.25">
      <c r="A4" s="338" t="s">
        <v>3</v>
      </c>
      <c r="B4" s="339"/>
      <c r="C4" s="339"/>
      <c r="D4" s="339"/>
      <c r="E4" s="340"/>
      <c r="F4" s="4"/>
    </row>
    <row r="5" spans="1:15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5" x14ac:dyDescent="0.25">
      <c r="A6" s="78"/>
      <c r="B6" s="78"/>
      <c r="C6" s="78"/>
      <c r="D6" s="78"/>
      <c r="E6" s="78"/>
      <c r="F6" s="7"/>
    </row>
    <row r="7" spans="1:15" x14ac:dyDescent="0.25">
      <c r="A7" s="7" t="s">
        <v>6</v>
      </c>
      <c r="B7" s="1"/>
      <c r="C7" s="1"/>
      <c r="D7" s="1"/>
      <c r="E7" s="1"/>
      <c r="F7" s="7" t="s">
        <v>7</v>
      </c>
    </row>
    <row r="8" spans="1:15" x14ac:dyDescent="0.25">
      <c r="A8" s="341"/>
      <c r="B8" s="342"/>
      <c r="C8" s="342"/>
      <c r="D8" s="342"/>
      <c r="E8" s="343"/>
      <c r="F8" s="8"/>
    </row>
    <row r="9" spans="1:15" x14ac:dyDescent="0.25">
      <c r="A9" s="344" t="s">
        <v>478</v>
      </c>
      <c r="B9" s="345"/>
      <c r="C9" s="345"/>
      <c r="D9" s="345"/>
      <c r="E9" s="346"/>
      <c r="F9" s="9" t="s">
        <v>419</v>
      </c>
    </row>
    <row r="10" spans="1:15" x14ac:dyDescent="0.25">
      <c r="A10" s="329" t="s">
        <v>418</v>
      </c>
      <c r="B10" s="330"/>
      <c r="C10" s="330"/>
      <c r="D10" s="330"/>
      <c r="E10" s="331"/>
      <c r="F10" s="9" t="s">
        <v>332</v>
      </c>
      <c r="O10">
        <v>1</v>
      </c>
    </row>
    <row r="11" spans="1:15" x14ac:dyDescent="0.25">
      <c r="A11" s="332" t="s">
        <v>332</v>
      </c>
      <c r="B11" s="333"/>
      <c r="C11" s="333"/>
      <c r="D11" s="333"/>
      <c r="E11" s="334"/>
      <c r="F11" s="10"/>
    </row>
    <row r="12" spans="1:15" x14ac:dyDescent="0.25">
      <c r="A12" s="11"/>
      <c r="B12" s="11"/>
      <c r="C12" s="11"/>
      <c r="D12" s="11"/>
      <c r="E12" s="11"/>
      <c r="F12" s="12"/>
    </row>
    <row r="13" spans="1:15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5" x14ac:dyDescent="0.25">
      <c r="A14" s="17">
        <v>1</v>
      </c>
      <c r="B14" s="41" t="s">
        <v>18</v>
      </c>
      <c r="C14" s="17"/>
      <c r="D14" s="17"/>
      <c r="E14" s="17" t="s">
        <v>454</v>
      </c>
      <c r="F14" s="17"/>
      <c r="G14" s="26">
        <v>11</v>
      </c>
      <c r="H14" s="22">
        <f>G14*A14</f>
        <v>11</v>
      </c>
    </row>
    <row r="15" spans="1:15" x14ac:dyDescent="0.25">
      <c r="A15" s="17">
        <v>1</v>
      </c>
      <c r="B15" s="41" t="s">
        <v>18</v>
      </c>
      <c r="C15" s="17" t="s">
        <v>360</v>
      </c>
      <c r="D15" s="17" t="s">
        <v>442</v>
      </c>
      <c r="E15" s="17" t="s">
        <v>443</v>
      </c>
      <c r="F15" s="17"/>
      <c r="G15" s="26">
        <v>13.56</v>
      </c>
      <c r="H15" s="22">
        <f t="shared" ref="H15:H36" si="0">G15*A15</f>
        <v>13.56</v>
      </c>
    </row>
    <row r="16" spans="1:15" x14ac:dyDescent="0.25">
      <c r="A16" s="17">
        <v>1</v>
      </c>
      <c r="B16" s="41" t="s">
        <v>18</v>
      </c>
      <c r="C16" s="17" t="s">
        <v>360</v>
      </c>
      <c r="D16" s="17"/>
      <c r="E16" s="17" t="s">
        <v>456</v>
      </c>
      <c r="F16" s="17"/>
      <c r="G16" s="26">
        <v>8</v>
      </c>
      <c r="H16" s="22">
        <f t="shared" si="0"/>
        <v>8</v>
      </c>
    </row>
    <row r="17" spans="1:8" x14ac:dyDescent="0.25">
      <c r="A17" s="17">
        <v>1</v>
      </c>
      <c r="B17" s="41" t="s">
        <v>18</v>
      </c>
      <c r="C17" s="17" t="s">
        <v>360</v>
      </c>
      <c r="D17" s="17"/>
      <c r="E17" s="17" t="s">
        <v>455</v>
      </c>
      <c r="F17" s="17"/>
      <c r="G17" s="26">
        <v>8</v>
      </c>
      <c r="H17" s="22">
        <f t="shared" si="0"/>
        <v>8</v>
      </c>
    </row>
    <row r="18" spans="1:8" x14ac:dyDescent="0.25">
      <c r="A18" s="17">
        <v>1</v>
      </c>
      <c r="B18" s="41" t="s">
        <v>18</v>
      </c>
      <c r="C18" s="17" t="s">
        <v>360</v>
      </c>
      <c r="D18" s="17" t="s">
        <v>424</v>
      </c>
      <c r="E18" s="17" t="s">
        <v>425</v>
      </c>
      <c r="F18" s="17"/>
      <c r="G18" s="26">
        <v>23.07</v>
      </c>
      <c r="H18" s="22">
        <f t="shared" si="0"/>
        <v>23.07</v>
      </c>
    </row>
    <row r="19" spans="1:8" x14ac:dyDescent="0.25">
      <c r="A19" s="17">
        <v>37</v>
      </c>
      <c r="B19" s="41" t="s">
        <v>18</v>
      </c>
      <c r="C19" s="17" t="s">
        <v>268</v>
      </c>
      <c r="D19" s="17" t="s">
        <v>426</v>
      </c>
      <c r="E19" s="17" t="s">
        <v>427</v>
      </c>
      <c r="F19" s="17"/>
      <c r="G19" s="26">
        <v>0.64800000000000002</v>
      </c>
      <c r="H19" s="22">
        <f t="shared" si="0"/>
        <v>23.975999999999999</v>
      </c>
    </row>
    <row r="20" spans="1:8" ht="15.75" customHeight="1" x14ac:dyDescent="0.25">
      <c r="A20" s="17">
        <v>4</v>
      </c>
      <c r="B20" s="17" t="s">
        <v>18</v>
      </c>
      <c r="C20" s="17" t="s">
        <v>268</v>
      </c>
      <c r="D20" s="17">
        <v>14614</v>
      </c>
      <c r="E20" s="17" t="s">
        <v>428</v>
      </c>
      <c r="F20" s="17"/>
      <c r="G20" s="26">
        <v>1.6901999999999999</v>
      </c>
      <c r="H20" s="22">
        <f t="shared" si="0"/>
        <v>6.7607999999999997</v>
      </c>
    </row>
    <row r="21" spans="1:8" x14ac:dyDescent="0.25">
      <c r="A21" s="17">
        <v>1</v>
      </c>
      <c r="B21" s="41" t="s">
        <v>18</v>
      </c>
      <c r="C21" s="17" t="s">
        <v>360</v>
      </c>
      <c r="D21" s="17" t="s">
        <v>444</v>
      </c>
      <c r="E21" s="17" t="s">
        <v>445</v>
      </c>
      <c r="F21" s="17"/>
      <c r="G21" s="26">
        <v>0.85799999999999998</v>
      </c>
      <c r="H21" s="22">
        <f t="shared" si="0"/>
        <v>0.85799999999999998</v>
      </c>
    </row>
    <row r="22" spans="1:8" x14ac:dyDescent="0.25">
      <c r="A22" s="17">
        <v>2</v>
      </c>
      <c r="B22" s="41" t="s">
        <v>17</v>
      </c>
      <c r="C22" s="17" t="s">
        <v>360</v>
      </c>
      <c r="D22" s="17" t="s">
        <v>446</v>
      </c>
      <c r="E22" s="17" t="s">
        <v>447</v>
      </c>
      <c r="F22" s="17"/>
      <c r="G22" s="26">
        <v>0.52600000000000002</v>
      </c>
      <c r="H22" s="22">
        <f t="shared" si="0"/>
        <v>1.052</v>
      </c>
    </row>
    <row r="23" spans="1:8" x14ac:dyDescent="0.25">
      <c r="A23" s="17">
        <v>30</v>
      </c>
      <c r="B23" s="17" t="s">
        <v>18</v>
      </c>
      <c r="C23" s="17"/>
      <c r="D23" s="17"/>
      <c r="E23" s="17" t="s">
        <v>448</v>
      </c>
      <c r="F23" s="23"/>
      <c r="G23" s="26">
        <v>0.2</v>
      </c>
      <c r="H23" s="22">
        <f t="shared" si="0"/>
        <v>6</v>
      </c>
    </row>
    <row r="24" spans="1:8" x14ac:dyDescent="0.25">
      <c r="A24" s="17">
        <v>5</v>
      </c>
      <c r="B24" s="17" t="s">
        <v>18</v>
      </c>
      <c r="C24" s="17"/>
      <c r="D24" s="17"/>
      <c r="E24" s="17" t="s">
        <v>449</v>
      </c>
      <c r="F24" s="23"/>
      <c r="G24" s="26">
        <v>0.6</v>
      </c>
      <c r="H24" s="22">
        <f t="shared" si="0"/>
        <v>3</v>
      </c>
    </row>
    <row r="25" spans="1:8" x14ac:dyDescent="0.25">
      <c r="A25" s="17">
        <v>1</v>
      </c>
      <c r="B25" s="17" t="s">
        <v>18</v>
      </c>
      <c r="C25" s="17"/>
      <c r="D25" s="17"/>
      <c r="E25" s="17" t="s">
        <v>450</v>
      </c>
      <c r="F25" s="23"/>
      <c r="G25" s="26">
        <v>4</v>
      </c>
      <c r="H25" s="22">
        <f t="shared" si="0"/>
        <v>4</v>
      </c>
    </row>
    <row r="26" spans="1:8" x14ac:dyDescent="0.25">
      <c r="A26" s="17">
        <v>1</v>
      </c>
      <c r="B26" s="17" t="s">
        <v>18</v>
      </c>
      <c r="C26" s="17"/>
      <c r="D26" s="17"/>
      <c r="E26" s="17" t="s">
        <v>451</v>
      </c>
      <c r="F26" s="23"/>
      <c r="G26" s="26">
        <v>5</v>
      </c>
      <c r="H26" s="22">
        <f t="shared" si="0"/>
        <v>5</v>
      </c>
    </row>
    <row r="27" spans="1:8" x14ac:dyDescent="0.25">
      <c r="A27" s="17">
        <v>150</v>
      </c>
      <c r="B27" s="17" t="s">
        <v>17</v>
      </c>
      <c r="C27" s="17"/>
      <c r="D27" s="17"/>
      <c r="E27" s="17" t="s">
        <v>452</v>
      </c>
      <c r="F27" s="23"/>
      <c r="G27" s="26">
        <v>0.12</v>
      </c>
      <c r="H27" s="22">
        <f t="shared" si="0"/>
        <v>18</v>
      </c>
    </row>
    <row r="28" spans="1:8" x14ac:dyDescent="0.25">
      <c r="A28" s="17">
        <v>80</v>
      </c>
      <c r="B28" s="17" t="s">
        <v>17</v>
      </c>
      <c r="C28" s="17"/>
      <c r="D28" s="17"/>
      <c r="E28" s="17" t="s">
        <v>453</v>
      </c>
      <c r="F28" s="23"/>
      <c r="G28" s="26">
        <v>0.22</v>
      </c>
      <c r="H28" s="22">
        <f t="shared" si="0"/>
        <v>17.600000000000001</v>
      </c>
    </row>
    <row r="29" spans="1:8" x14ac:dyDescent="0.25">
      <c r="A29" s="17">
        <f>350+90+150+80</f>
        <v>670</v>
      </c>
      <c r="B29" s="17" t="s">
        <v>17</v>
      </c>
      <c r="C29" s="17"/>
      <c r="D29" s="17"/>
      <c r="E29" s="44" t="s">
        <v>398</v>
      </c>
      <c r="F29" s="17"/>
      <c r="G29" s="26">
        <v>0.11</v>
      </c>
      <c r="H29" s="22">
        <f t="shared" si="0"/>
        <v>73.7</v>
      </c>
    </row>
    <row r="30" spans="1:8" x14ac:dyDescent="0.25">
      <c r="A30" s="17">
        <v>350</v>
      </c>
      <c r="B30" s="17" t="s">
        <v>17</v>
      </c>
      <c r="C30" s="17"/>
      <c r="D30" s="17"/>
      <c r="E30" s="17" t="s">
        <v>399</v>
      </c>
      <c r="F30" s="17"/>
      <c r="G30" s="26">
        <v>0.18</v>
      </c>
      <c r="H30" s="22">
        <f t="shared" si="0"/>
        <v>63</v>
      </c>
    </row>
    <row r="31" spans="1:8" x14ac:dyDescent="0.25">
      <c r="A31" s="17">
        <v>130</v>
      </c>
      <c r="B31" s="17" t="s">
        <v>17</v>
      </c>
      <c r="C31" s="17"/>
      <c r="D31" s="17"/>
      <c r="E31" s="17" t="s">
        <v>400</v>
      </c>
      <c r="F31" s="17"/>
      <c r="G31" s="26">
        <v>0.3</v>
      </c>
      <c r="H31" s="22">
        <f t="shared" si="0"/>
        <v>39</v>
      </c>
    </row>
    <row r="32" spans="1:8" x14ac:dyDescent="0.25">
      <c r="A32" s="17">
        <v>45</v>
      </c>
      <c r="B32" s="17" t="s">
        <v>17</v>
      </c>
      <c r="C32" s="17"/>
      <c r="D32" s="17"/>
      <c r="E32" s="17" t="s">
        <v>457</v>
      </c>
      <c r="F32" s="23"/>
      <c r="G32" s="26">
        <v>0.1</v>
      </c>
      <c r="H32" s="22">
        <f t="shared" si="0"/>
        <v>4.5</v>
      </c>
    </row>
    <row r="33" spans="1:8" x14ac:dyDescent="0.25">
      <c r="A33" s="17">
        <v>10</v>
      </c>
      <c r="B33" s="17" t="s">
        <v>17</v>
      </c>
      <c r="C33" s="17"/>
      <c r="D33" s="17"/>
      <c r="E33" s="17" t="s">
        <v>458</v>
      </c>
      <c r="F33" s="23"/>
      <c r="G33" s="26">
        <v>0.35</v>
      </c>
      <c r="H33" s="22">
        <f t="shared" si="0"/>
        <v>3.5</v>
      </c>
    </row>
    <row r="34" spans="1:8" x14ac:dyDescent="0.25">
      <c r="A34" s="17">
        <v>30</v>
      </c>
      <c r="B34" s="17" t="s">
        <v>17</v>
      </c>
      <c r="C34" s="17"/>
      <c r="D34" s="17"/>
      <c r="E34" s="60" t="s">
        <v>459</v>
      </c>
      <c r="F34" s="21"/>
      <c r="G34" s="26">
        <v>0.85</v>
      </c>
      <c r="H34" s="22">
        <f t="shared" si="0"/>
        <v>25.5</v>
      </c>
    </row>
    <row r="35" spans="1:8" x14ac:dyDescent="0.25">
      <c r="A35" s="25">
        <v>1</v>
      </c>
      <c r="B35" s="25" t="s">
        <v>18</v>
      </c>
      <c r="C35" s="25"/>
      <c r="D35" s="25"/>
      <c r="E35" s="79" t="s">
        <v>461</v>
      </c>
      <c r="F35" s="56"/>
      <c r="G35" s="26">
        <v>4</v>
      </c>
      <c r="H35" s="22">
        <f t="shared" si="0"/>
        <v>4</v>
      </c>
    </row>
    <row r="36" spans="1:8" x14ac:dyDescent="0.25">
      <c r="A36" s="25"/>
      <c r="B36" s="25"/>
      <c r="C36" s="25"/>
      <c r="D36" s="25"/>
      <c r="E36" s="25"/>
      <c r="F36" s="57"/>
      <c r="H36" s="22">
        <f t="shared" si="0"/>
        <v>0</v>
      </c>
    </row>
    <row r="37" spans="1:8" x14ac:dyDescent="0.25">
      <c r="A37" s="25"/>
      <c r="B37" s="25"/>
      <c r="C37" s="25"/>
      <c r="D37" s="25"/>
      <c r="E37" s="25"/>
      <c r="F37" s="25"/>
    </row>
    <row r="38" spans="1:8" x14ac:dyDescent="0.25">
      <c r="A38" s="29" t="s">
        <v>20</v>
      </c>
      <c r="B38" s="30"/>
      <c r="C38" s="30"/>
      <c r="D38" s="30"/>
      <c r="E38" s="30"/>
      <c r="F38" s="31" t="s">
        <v>21</v>
      </c>
      <c r="H38" s="22">
        <f>SUM(H14:H37)</f>
        <v>363.07679999999999</v>
      </c>
    </row>
    <row r="39" spans="1:8" x14ac:dyDescent="0.25">
      <c r="A39" s="29"/>
      <c r="B39" s="30"/>
      <c r="C39" s="30"/>
      <c r="D39" s="30"/>
      <c r="E39" s="30"/>
      <c r="F39" s="33"/>
    </row>
    <row r="40" spans="1:8" x14ac:dyDescent="0.25">
      <c r="A40" s="29" t="s">
        <v>22</v>
      </c>
      <c r="B40" s="30"/>
      <c r="C40" s="30"/>
      <c r="D40" s="30"/>
      <c r="E40" s="30"/>
      <c r="F40" s="34"/>
    </row>
    <row r="41" spans="1:8" x14ac:dyDescent="0.25">
      <c r="A41" s="35"/>
      <c r="B41" s="36"/>
      <c r="C41" s="36"/>
      <c r="D41" s="36"/>
      <c r="E41" s="36"/>
      <c r="F41" s="31" t="s">
        <v>23</v>
      </c>
    </row>
    <row r="42" spans="1:8" x14ac:dyDescent="0.25">
      <c r="A42" s="29" t="s">
        <v>422</v>
      </c>
      <c r="B42" s="30"/>
      <c r="C42" s="30"/>
      <c r="D42" s="30"/>
      <c r="E42" s="30"/>
      <c r="F42" s="37"/>
    </row>
    <row r="43" spans="1:8" x14ac:dyDescent="0.25">
      <c r="A43" s="38"/>
      <c r="B43" s="39"/>
      <c r="C43" s="39"/>
      <c r="D43" s="39"/>
      <c r="E43" s="39"/>
      <c r="F43" s="34"/>
    </row>
    <row r="46" spans="1:8" x14ac:dyDescent="0.25">
      <c r="F46" s="26"/>
    </row>
    <row r="47" spans="1:8" x14ac:dyDescent="0.25">
      <c r="F47" s="28"/>
    </row>
    <row r="48" spans="1:8" x14ac:dyDescent="0.25">
      <c r="F48" s="28"/>
    </row>
    <row r="50" spans="6:6" x14ac:dyDescent="0.25">
      <c r="F50" s="28">
        <f>SUM(F46:F49)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51181102362204722" right="0.51181102362204722" top="0.55118110236220474" bottom="0.74803149606299213" header="0.31496062992125984" footer="0.31496062992125984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4FA9-01F0-4915-B29A-B43FB8289AB7}">
  <dimension ref="A1:H55"/>
  <sheetViews>
    <sheetView topLeftCell="A36" workbookViewId="0">
      <selection activeCell="F41" sqref="F41"/>
    </sheetView>
  </sheetViews>
  <sheetFormatPr defaultRowHeight="15" x14ac:dyDescent="0.25"/>
  <cols>
    <col min="4" max="4" width="6.7109375" customWidth="1"/>
    <col min="5" max="5" width="25.140625" customWidth="1"/>
    <col min="6" max="6" width="39" bestFit="1" customWidth="1"/>
    <col min="7" max="7" width="9.140625" style="26"/>
    <col min="8" max="8" width="12.710937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8" x14ac:dyDescent="0.25">
      <c r="A3" s="338" t="s">
        <v>2</v>
      </c>
      <c r="B3" s="339"/>
      <c r="C3" s="339"/>
      <c r="D3" s="339"/>
      <c r="E3" s="340"/>
      <c r="F3" s="3" t="s">
        <v>248</v>
      </c>
    </row>
    <row r="4" spans="1:8" x14ac:dyDescent="0.25">
      <c r="A4" s="338" t="s">
        <v>3</v>
      </c>
      <c r="B4" s="339"/>
      <c r="C4" s="339"/>
      <c r="D4" s="339"/>
      <c r="E4" s="340"/>
      <c r="F4" s="4"/>
    </row>
    <row r="5" spans="1:8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8" x14ac:dyDescent="0.25">
      <c r="A6" s="46"/>
      <c r="B6" s="46"/>
      <c r="C6" s="46"/>
      <c r="D6" s="46"/>
      <c r="E6" s="46"/>
      <c r="F6" s="7"/>
    </row>
    <row r="7" spans="1:8" x14ac:dyDescent="0.25">
      <c r="A7" s="7" t="s">
        <v>6</v>
      </c>
      <c r="B7" s="1"/>
      <c r="C7" s="1"/>
      <c r="D7" s="1"/>
      <c r="E7" s="1"/>
      <c r="F7" s="7" t="s">
        <v>7</v>
      </c>
    </row>
    <row r="8" spans="1:8" x14ac:dyDescent="0.25">
      <c r="A8" s="341"/>
      <c r="B8" s="342"/>
      <c r="C8" s="342"/>
      <c r="D8" s="342"/>
      <c r="E8" s="343"/>
      <c r="F8" s="8"/>
    </row>
    <row r="9" spans="1:8" x14ac:dyDescent="0.25">
      <c r="A9" s="344" t="s">
        <v>86</v>
      </c>
      <c r="B9" s="345"/>
      <c r="C9" s="345"/>
      <c r="D9" s="345"/>
      <c r="E9" s="346"/>
      <c r="F9" s="9" t="s">
        <v>89</v>
      </c>
    </row>
    <row r="10" spans="1:8" x14ac:dyDescent="0.25">
      <c r="A10" s="329" t="s">
        <v>87</v>
      </c>
      <c r="B10" s="330"/>
      <c r="C10" s="330"/>
      <c r="D10" s="330"/>
      <c r="E10" s="331"/>
      <c r="F10" s="9" t="s">
        <v>90</v>
      </c>
    </row>
    <row r="11" spans="1:8" x14ac:dyDescent="0.25">
      <c r="A11" s="332" t="s">
        <v>88</v>
      </c>
      <c r="B11" s="333"/>
      <c r="C11" s="333"/>
      <c r="D11" s="333"/>
      <c r="E11" s="334"/>
      <c r="F11" s="10"/>
    </row>
    <row r="12" spans="1:8" x14ac:dyDescent="0.25">
      <c r="A12" s="11"/>
      <c r="B12" s="11"/>
      <c r="C12" s="11"/>
      <c r="D12" s="11"/>
      <c r="E12" s="11"/>
      <c r="F12" s="12"/>
    </row>
    <row r="13" spans="1:8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8" x14ac:dyDescent="0.25">
      <c r="A14" s="17">
        <v>1</v>
      </c>
      <c r="B14" s="41"/>
      <c r="C14" s="17" t="s">
        <v>250</v>
      </c>
      <c r="D14" s="17"/>
      <c r="E14" s="17" t="s">
        <v>251</v>
      </c>
      <c r="F14" s="17"/>
      <c r="G14" s="26">
        <v>70.410200000000003</v>
      </c>
      <c r="H14" s="22">
        <f>G14*A14</f>
        <v>70.410200000000003</v>
      </c>
    </row>
    <row r="15" spans="1:8" x14ac:dyDescent="0.25">
      <c r="A15" s="17">
        <v>1</v>
      </c>
      <c r="B15" s="41"/>
      <c r="C15" s="17" t="s">
        <v>252</v>
      </c>
      <c r="D15" s="17"/>
      <c r="E15" s="17" t="s">
        <v>253</v>
      </c>
      <c r="F15" s="17"/>
      <c r="G15" s="26">
        <v>84.76</v>
      </c>
      <c r="H15" s="22">
        <f t="shared" ref="H15:H46" si="0">G15*A15</f>
        <v>84.76</v>
      </c>
    </row>
    <row r="16" spans="1:8" x14ac:dyDescent="0.25">
      <c r="A16" s="17">
        <v>2</v>
      </c>
      <c r="B16" s="41"/>
      <c r="C16" s="17" t="s">
        <v>254</v>
      </c>
      <c r="D16" s="17"/>
      <c r="E16" s="17" t="s">
        <v>255</v>
      </c>
      <c r="F16" s="17"/>
      <c r="G16" s="26">
        <v>27.639099999999999</v>
      </c>
      <c r="H16" s="22">
        <f t="shared" si="0"/>
        <v>55.278199999999998</v>
      </c>
    </row>
    <row r="17" spans="1:8" x14ac:dyDescent="0.25">
      <c r="A17" s="17">
        <v>2</v>
      </c>
      <c r="B17" s="41"/>
      <c r="C17" s="17" t="s">
        <v>256</v>
      </c>
      <c r="D17" s="17"/>
      <c r="E17" s="17" t="s">
        <v>257</v>
      </c>
      <c r="F17" s="17"/>
      <c r="G17" s="26">
        <v>7.3993000000000002</v>
      </c>
      <c r="H17" s="22">
        <f t="shared" si="0"/>
        <v>14.7986</v>
      </c>
    </row>
    <row r="18" spans="1:8" x14ac:dyDescent="0.25">
      <c r="A18" s="17">
        <v>1</v>
      </c>
      <c r="B18" s="41"/>
      <c r="C18" s="17" t="s">
        <v>258</v>
      </c>
      <c r="D18" s="17"/>
      <c r="E18" s="17" t="s">
        <v>259</v>
      </c>
      <c r="F18" s="17"/>
      <c r="G18" s="26">
        <v>19.588000000000001</v>
      </c>
      <c r="H18" s="22">
        <f t="shared" si="0"/>
        <v>19.588000000000001</v>
      </c>
    </row>
    <row r="19" spans="1:8" x14ac:dyDescent="0.25">
      <c r="A19" s="17">
        <v>4</v>
      </c>
      <c r="B19" s="41"/>
      <c r="C19" s="17" t="s">
        <v>260</v>
      </c>
      <c r="D19" s="17"/>
      <c r="E19" s="17" t="s">
        <v>261</v>
      </c>
      <c r="F19" s="17"/>
      <c r="G19" s="26">
        <v>4.4896000000000003</v>
      </c>
      <c r="H19" s="22">
        <f t="shared" si="0"/>
        <v>17.958400000000001</v>
      </c>
    </row>
    <row r="20" spans="1:8" x14ac:dyDescent="0.25">
      <c r="A20" s="17">
        <v>2</v>
      </c>
      <c r="B20" s="41"/>
      <c r="C20" s="17" t="s">
        <v>262</v>
      </c>
      <c r="D20" s="17"/>
      <c r="E20" s="17" t="s">
        <v>263</v>
      </c>
      <c r="F20" s="17"/>
      <c r="G20" s="26">
        <v>29.12</v>
      </c>
      <c r="H20" s="22">
        <f t="shared" si="0"/>
        <v>58.24</v>
      </c>
    </row>
    <row r="21" spans="1:8" x14ac:dyDescent="0.25">
      <c r="A21" s="17">
        <v>4</v>
      </c>
      <c r="B21" s="41"/>
      <c r="C21" s="17" t="s">
        <v>264</v>
      </c>
      <c r="D21" s="17"/>
      <c r="E21" s="17" t="s">
        <v>265</v>
      </c>
      <c r="F21" s="17"/>
      <c r="G21" s="26">
        <v>1.4570000000000001</v>
      </c>
      <c r="H21" s="22">
        <f t="shared" si="0"/>
        <v>5.8280000000000003</v>
      </c>
    </row>
    <row r="22" spans="1:8" x14ac:dyDescent="0.25">
      <c r="A22" s="17">
        <v>10</v>
      </c>
      <c r="B22" s="41"/>
      <c r="C22" s="17" t="s">
        <v>266</v>
      </c>
      <c r="D22" s="17"/>
      <c r="E22" s="17" t="s">
        <v>267</v>
      </c>
      <c r="F22" s="17"/>
      <c r="G22" s="26">
        <v>0.69899999999999995</v>
      </c>
      <c r="H22" s="22">
        <f t="shared" si="0"/>
        <v>6.9899999999999993</v>
      </c>
    </row>
    <row r="23" spans="1:8" x14ac:dyDescent="0.25">
      <c r="A23" s="17">
        <v>1</v>
      </c>
      <c r="B23" s="17"/>
      <c r="C23" s="17" t="s">
        <v>268</v>
      </c>
      <c r="D23" s="17">
        <v>19052</v>
      </c>
      <c r="E23" s="17" t="s">
        <v>269</v>
      </c>
      <c r="F23" s="17"/>
      <c r="G23" s="26">
        <v>8.6183999999999994</v>
      </c>
      <c r="H23" s="22">
        <f t="shared" si="0"/>
        <v>8.6183999999999994</v>
      </c>
    </row>
    <row r="24" spans="1:8" x14ac:dyDescent="0.25">
      <c r="A24" s="17">
        <v>1</v>
      </c>
      <c r="B24" s="41"/>
      <c r="C24" s="17" t="s">
        <v>270</v>
      </c>
      <c r="D24" s="17"/>
      <c r="E24" s="17" t="s">
        <v>271</v>
      </c>
      <c r="F24" s="17"/>
      <c r="G24" s="26">
        <v>2.1252</v>
      </c>
      <c r="H24" s="22">
        <f t="shared" si="0"/>
        <v>2.1252</v>
      </c>
    </row>
    <row r="25" spans="1:8" x14ac:dyDescent="0.25">
      <c r="A25" s="17">
        <v>1</v>
      </c>
      <c r="B25" s="17"/>
      <c r="C25" s="17" t="s">
        <v>272</v>
      </c>
      <c r="D25" s="17"/>
      <c r="E25" s="17" t="s">
        <v>273</v>
      </c>
      <c r="F25" s="17"/>
      <c r="G25" s="26">
        <v>2.2374000000000001</v>
      </c>
      <c r="H25" s="22">
        <f t="shared" si="0"/>
        <v>2.2374000000000001</v>
      </c>
    </row>
    <row r="26" spans="1:8" x14ac:dyDescent="0.25">
      <c r="A26" s="17">
        <v>2</v>
      </c>
      <c r="B26" s="17"/>
      <c r="C26" s="17" t="s">
        <v>274</v>
      </c>
      <c r="D26" s="17"/>
      <c r="E26" s="17" t="s">
        <v>275</v>
      </c>
      <c r="F26" s="17"/>
      <c r="G26" s="26">
        <v>30.32</v>
      </c>
      <c r="H26" s="22">
        <f t="shared" si="0"/>
        <v>60.64</v>
      </c>
    </row>
    <row r="27" spans="1:8" x14ac:dyDescent="0.25">
      <c r="A27" s="17">
        <v>2</v>
      </c>
      <c r="B27" s="17"/>
      <c r="C27" s="17" t="s">
        <v>276</v>
      </c>
      <c r="D27" s="17"/>
      <c r="E27" s="17" t="s">
        <v>277</v>
      </c>
      <c r="F27" s="17"/>
      <c r="G27" s="26">
        <v>35.950000000000003</v>
      </c>
      <c r="H27" s="22">
        <f t="shared" si="0"/>
        <v>71.900000000000006</v>
      </c>
    </row>
    <row r="28" spans="1:8" x14ac:dyDescent="0.25">
      <c r="A28" s="17">
        <v>1</v>
      </c>
      <c r="B28" s="17"/>
      <c r="C28" s="17" t="s">
        <v>278</v>
      </c>
      <c r="D28" s="17"/>
      <c r="E28" s="17" t="s">
        <v>279</v>
      </c>
      <c r="F28" s="17"/>
      <c r="G28" s="26">
        <v>40.950000000000003</v>
      </c>
      <c r="H28" s="22">
        <f t="shared" si="0"/>
        <v>40.950000000000003</v>
      </c>
    </row>
    <row r="29" spans="1:8" x14ac:dyDescent="0.25">
      <c r="A29" s="17">
        <v>125</v>
      </c>
      <c r="B29" s="17"/>
      <c r="C29" s="17" t="s">
        <v>280</v>
      </c>
      <c r="D29" s="17"/>
      <c r="E29" s="17" t="s">
        <v>281</v>
      </c>
      <c r="F29" s="17"/>
      <c r="G29" s="26">
        <v>0.1711</v>
      </c>
      <c r="H29" s="22">
        <f t="shared" si="0"/>
        <v>21.387499999999999</v>
      </c>
    </row>
    <row r="30" spans="1:8" x14ac:dyDescent="0.25">
      <c r="A30" s="17">
        <v>110</v>
      </c>
      <c r="B30" s="17"/>
      <c r="C30" s="17" t="s">
        <v>288</v>
      </c>
      <c r="D30" s="17"/>
      <c r="E30" s="17" t="s">
        <v>289</v>
      </c>
      <c r="F30" s="17"/>
      <c r="G30" s="26">
        <v>0.85</v>
      </c>
      <c r="H30" s="22">
        <f t="shared" si="0"/>
        <v>93.5</v>
      </c>
    </row>
    <row r="31" spans="1:8" x14ac:dyDescent="0.25">
      <c r="A31" s="17">
        <v>25</v>
      </c>
      <c r="B31" s="17"/>
      <c r="C31" s="17" t="s">
        <v>290</v>
      </c>
      <c r="D31" s="17"/>
      <c r="E31" s="17" t="s">
        <v>291</v>
      </c>
      <c r="F31" s="17"/>
      <c r="G31" s="26">
        <v>1.92</v>
      </c>
      <c r="H31" s="22">
        <f t="shared" si="0"/>
        <v>48</v>
      </c>
    </row>
    <row r="32" spans="1:8" x14ac:dyDescent="0.25">
      <c r="A32" s="17">
        <v>9</v>
      </c>
      <c r="B32" s="17"/>
      <c r="C32" s="17" t="s">
        <v>292</v>
      </c>
      <c r="D32" s="17"/>
      <c r="E32" s="17" t="s">
        <v>293</v>
      </c>
      <c r="F32" s="17"/>
      <c r="G32" s="26">
        <v>3.18</v>
      </c>
      <c r="H32" s="22">
        <f t="shared" si="0"/>
        <v>28.62</v>
      </c>
    </row>
    <row r="33" spans="1:8" x14ac:dyDescent="0.25">
      <c r="A33" s="17">
        <v>50</v>
      </c>
      <c r="B33" s="17"/>
      <c r="C33" s="17" t="s">
        <v>294</v>
      </c>
      <c r="D33" s="17"/>
      <c r="E33" s="17" t="s">
        <v>295</v>
      </c>
      <c r="F33" s="17"/>
      <c r="G33" s="26">
        <v>4.96</v>
      </c>
      <c r="H33" s="22">
        <f t="shared" si="0"/>
        <v>248</v>
      </c>
    </row>
    <row r="34" spans="1:8" x14ac:dyDescent="0.25">
      <c r="A34" s="17">
        <v>35</v>
      </c>
      <c r="B34" s="17"/>
      <c r="C34" s="17" t="s">
        <v>296</v>
      </c>
      <c r="D34" s="17"/>
      <c r="E34" s="17" t="s">
        <v>297</v>
      </c>
      <c r="F34" s="17"/>
      <c r="G34" s="26">
        <v>10.26</v>
      </c>
      <c r="H34" s="22">
        <f t="shared" si="0"/>
        <v>359.09999999999997</v>
      </c>
    </row>
    <row r="35" spans="1:8" x14ac:dyDescent="0.25">
      <c r="A35" s="17">
        <v>150</v>
      </c>
      <c r="B35" s="17"/>
      <c r="C35" s="17" t="s">
        <v>298</v>
      </c>
      <c r="D35" s="17"/>
      <c r="E35" s="17" t="s">
        <v>299</v>
      </c>
      <c r="F35" s="17"/>
      <c r="G35" s="26">
        <v>0.90869999999999995</v>
      </c>
      <c r="H35" s="22">
        <f t="shared" si="0"/>
        <v>136.30500000000001</v>
      </c>
    </row>
    <row r="36" spans="1:8" x14ac:dyDescent="0.25">
      <c r="A36" s="17">
        <v>2</v>
      </c>
      <c r="B36" s="17"/>
      <c r="C36" s="17" t="s">
        <v>300</v>
      </c>
      <c r="D36" s="17"/>
      <c r="E36" s="17" t="s">
        <v>301</v>
      </c>
      <c r="F36" s="17"/>
      <c r="G36" s="26">
        <v>8.83</v>
      </c>
      <c r="H36" s="22">
        <f t="shared" si="0"/>
        <v>17.66</v>
      </c>
    </row>
    <row r="37" spans="1:8" x14ac:dyDescent="0.25">
      <c r="A37" s="17">
        <v>6</v>
      </c>
      <c r="B37" s="25"/>
      <c r="C37" s="17" t="s">
        <v>302</v>
      </c>
      <c r="D37" s="17"/>
      <c r="E37" s="17" t="s">
        <v>303</v>
      </c>
      <c r="F37" s="17"/>
      <c r="G37" s="26">
        <v>34.229999999999997</v>
      </c>
      <c r="H37" s="22">
        <f t="shared" si="0"/>
        <v>205.38</v>
      </c>
    </row>
    <row r="38" spans="1:8" x14ac:dyDescent="0.25">
      <c r="A38" s="17">
        <v>1</v>
      </c>
      <c r="B38" s="25"/>
      <c r="C38" s="17" t="s">
        <v>304</v>
      </c>
      <c r="D38" s="17"/>
      <c r="E38" s="17" t="s">
        <v>305</v>
      </c>
      <c r="F38" s="17"/>
      <c r="G38" s="26">
        <v>94.08</v>
      </c>
      <c r="H38" s="22">
        <f t="shared" si="0"/>
        <v>94.08</v>
      </c>
    </row>
    <row r="39" spans="1:8" x14ac:dyDescent="0.25">
      <c r="A39" s="17">
        <v>1</v>
      </c>
      <c r="B39" s="25"/>
      <c r="C39" s="17" t="s">
        <v>306</v>
      </c>
      <c r="D39" s="17"/>
      <c r="E39" s="17" t="s">
        <v>307</v>
      </c>
      <c r="F39" s="17"/>
      <c r="G39" s="26">
        <v>26</v>
      </c>
      <c r="H39" s="22">
        <f t="shared" si="0"/>
        <v>26</v>
      </c>
    </row>
    <row r="40" spans="1:8" x14ac:dyDescent="0.25">
      <c r="A40" s="17">
        <v>4</v>
      </c>
      <c r="B40" s="25"/>
      <c r="C40" s="17" t="s">
        <v>308</v>
      </c>
      <c r="D40" s="17"/>
      <c r="E40" s="17" t="s">
        <v>309</v>
      </c>
      <c r="F40" s="17"/>
      <c r="G40" s="26">
        <v>31.5</v>
      </c>
      <c r="H40" s="22">
        <f t="shared" si="0"/>
        <v>126</v>
      </c>
    </row>
    <row r="41" spans="1:8" x14ac:dyDescent="0.25">
      <c r="A41" s="17">
        <v>1</v>
      </c>
      <c r="B41" s="25"/>
      <c r="C41" s="17" t="s">
        <v>310</v>
      </c>
      <c r="D41" s="17"/>
      <c r="E41" s="17" t="s">
        <v>311</v>
      </c>
      <c r="F41" s="17"/>
      <c r="G41" s="26">
        <v>15.5</v>
      </c>
      <c r="H41" s="22">
        <f t="shared" si="0"/>
        <v>15.5</v>
      </c>
    </row>
    <row r="42" spans="1:8" x14ac:dyDescent="0.25">
      <c r="A42" s="17">
        <v>2</v>
      </c>
      <c r="B42" s="25"/>
      <c r="C42" s="17" t="s">
        <v>312</v>
      </c>
      <c r="D42" s="17"/>
      <c r="E42" s="17" t="s">
        <v>313</v>
      </c>
      <c r="F42" s="17"/>
      <c r="G42" s="26">
        <v>21</v>
      </c>
      <c r="H42" s="22">
        <f t="shared" si="0"/>
        <v>42</v>
      </c>
    </row>
    <row r="43" spans="1:8" x14ac:dyDescent="0.25">
      <c r="A43" s="17">
        <v>2</v>
      </c>
      <c r="B43" s="25"/>
      <c r="C43" s="17" t="s">
        <v>314</v>
      </c>
      <c r="D43" s="17"/>
      <c r="E43" s="17" t="s">
        <v>315</v>
      </c>
      <c r="F43" s="17"/>
      <c r="G43" s="26">
        <v>11.48</v>
      </c>
      <c r="H43" s="22">
        <f t="shared" si="0"/>
        <v>22.96</v>
      </c>
    </row>
    <row r="44" spans="1:8" x14ac:dyDescent="0.25">
      <c r="A44" s="17">
        <v>1</v>
      </c>
      <c r="B44" s="25"/>
      <c r="C44" s="17" t="s">
        <v>316</v>
      </c>
      <c r="D44" s="17"/>
      <c r="E44" s="17" t="s">
        <v>317</v>
      </c>
      <c r="F44" s="17"/>
      <c r="G44" s="26">
        <v>7.75</v>
      </c>
      <c r="H44" s="22">
        <f t="shared" si="0"/>
        <v>7.75</v>
      </c>
    </row>
    <row r="45" spans="1:8" x14ac:dyDescent="0.25">
      <c r="A45" s="17">
        <v>1</v>
      </c>
      <c r="B45" s="25"/>
      <c r="C45" s="17" t="s">
        <v>306</v>
      </c>
      <c r="D45" s="17"/>
      <c r="E45" s="17" t="s">
        <v>307</v>
      </c>
      <c r="F45" s="17"/>
      <c r="G45" s="26">
        <v>26</v>
      </c>
      <c r="H45" s="22">
        <f t="shared" si="0"/>
        <v>26</v>
      </c>
    </row>
    <row r="46" spans="1:8" x14ac:dyDescent="0.25">
      <c r="A46" s="17">
        <v>55</v>
      </c>
      <c r="B46" s="25"/>
      <c r="C46" s="17" t="s">
        <v>318</v>
      </c>
      <c r="D46" s="17"/>
      <c r="E46" s="17" t="s">
        <v>319</v>
      </c>
      <c r="F46" s="17"/>
      <c r="G46" s="26">
        <v>5.31</v>
      </c>
      <c r="H46" s="22">
        <f t="shared" si="0"/>
        <v>292.04999999999995</v>
      </c>
    </row>
    <row r="47" spans="1:8" x14ac:dyDescent="0.25">
      <c r="A47" s="25"/>
      <c r="B47" s="25"/>
      <c r="C47" s="25"/>
      <c r="D47" s="25"/>
      <c r="E47" s="25"/>
      <c r="F47" s="25"/>
    </row>
    <row r="48" spans="1:8" x14ac:dyDescent="0.25">
      <c r="A48" s="25"/>
      <c r="B48" s="25"/>
      <c r="C48" s="25"/>
      <c r="D48" s="25"/>
      <c r="E48" s="25"/>
      <c r="F48" s="25"/>
    </row>
    <row r="49" spans="1:8" x14ac:dyDescent="0.25">
      <c r="A49" s="58"/>
      <c r="B49" s="30"/>
      <c r="C49" s="30"/>
      <c r="D49" s="30"/>
      <c r="E49" s="30"/>
      <c r="F49" s="59"/>
    </row>
    <row r="50" spans="1:8" x14ac:dyDescent="0.25">
      <c r="A50" s="29" t="s">
        <v>20</v>
      </c>
      <c r="B50" s="30"/>
      <c r="C50" s="30"/>
      <c r="D50" s="30"/>
      <c r="E50" s="30"/>
      <c r="F50" s="31" t="s">
        <v>21</v>
      </c>
      <c r="H50" s="22">
        <f>SUM(H14:H49)</f>
        <v>2330.6149000000005</v>
      </c>
    </row>
    <row r="51" spans="1:8" x14ac:dyDescent="0.25">
      <c r="A51" s="29"/>
      <c r="B51" s="30"/>
      <c r="C51" s="30"/>
      <c r="D51" s="30"/>
      <c r="E51" s="30"/>
      <c r="F51" s="33"/>
    </row>
    <row r="52" spans="1:8" x14ac:dyDescent="0.25">
      <c r="A52" s="29" t="s">
        <v>22</v>
      </c>
      <c r="B52" s="30"/>
      <c r="C52" s="30"/>
      <c r="D52" s="30"/>
      <c r="E52" s="30"/>
      <c r="F52" s="34"/>
    </row>
    <row r="53" spans="1:8" x14ac:dyDescent="0.25">
      <c r="A53" s="35"/>
      <c r="B53" s="36"/>
      <c r="C53" s="36"/>
      <c r="D53" s="36"/>
      <c r="E53" s="36"/>
      <c r="F53" s="31" t="s">
        <v>23</v>
      </c>
    </row>
    <row r="54" spans="1:8" x14ac:dyDescent="0.25">
      <c r="A54" s="29" t="s">
        <v>249</v>
      </c>
      <c r="B54" s="30"/>
      <c r="C54" s="30"/>
      <c r="D54" s="30"/>
      <c r="E54" s="30"/>
      <c r="F54" s="37"/>
    </row>
    <row r="55" spans="1:8" x14ac:dyDescent="0.25">
      <c r="A55" s="38"/>
      <c r="B55" s="39"/>
      <c r="C55" s="39"/>
      <c r="D55" s="39"/>
      <c r="E55" s="39"/>
      <c r="F55" s="34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9A0F-A97F-467B-B34D-72D89F98BCEB}">
  <sheetPr>
    <pageSetUpPr fitToPage="1"/>
  </sheetPr>
  <dimension ref="A1:Q56"/>
  <sheetViews>
    <sheetView topLeftCell="A30" zoomScale="115" zoomScaleNormal="115" workbookViewId="0">
      <selection activeCell="I41" sqref="I41"/>
    </sheetView>
  </sheetViews>
  <sheetFormatPr defaultRowHeight="15" x14ac:dyDescent="0.25"/>
  <cols>
    <col min="1" max="1" width="6.28515625" customWidth="1"/>
    <col min="2" max="2" width="4.140625" customWidth="1"/>
    <col min="3" max="3" width="7.5703125" customWidth="1"/>
    <col min="4" max="4" width="8.42578125" customWidth="1"/>
    <col min="5" max="5" width="15.5703125" customWidth="1"/>
    <col min="6" max="6" width="41" customWidth="1"/>
    <col min="7" max="7" width="12.7109375" customWidth="1"/>
    <col min="8" max="8" width="9.140625" style="26"/>
    <col min="9" max="9" width="15.5703125" customWidth="1"/>
  </cols>
  <sheetData>
    <row r="1" spans="1:17" x14ac:dyDescent="0.25">
      <c r="A1" s="1"/>
      <c r="B1" s="1"/>
      <c r="C1" s="1"/>
      <c r="D1" s="1"/>
      <c r="E1" s="1"/>
    </row>
    <row r="2" spans="1:17" x14ac:dyDescent="0.25">
      <c r="A2" s="335" t="s">
        <v>0</v>
      </c>
      <c r="B2" s="336"/>
      <c r="C2" s="336"/>
      <c r="D2" s="336"/>
      <c r="E2" s="337"/>
      <c r="F2" s="2" t="s">
        <v>1</v>
      </c>
      <c r="G2" s="67"/>
    </row>
    <row r="3" spans="1:17" x14ac:dyDescent="0.25">
      <c r="A3" s="338" t="s">
        <v>2</v>
      </c>
      <c r="B3" s="339"/>
      <c r="C3" s="339"/>
      <c r="D3" s="339"/>
      <c r="E3" s="340"/>
      <c r="F3" s="3" t="s">
        <v>503</v>
      </c>
      <c r="G3" s="68"/>
    </row>
    <row r="4" spans="1:17" x14ac:dyDescent="0.25">
      <c r="A4" s="338" t="s">
        <v>3</v>
      </c>
      <c r="B4" s="339"/>
      <c r="C4" s="339"/>
      <c r="D4" s="339"/>
      <c r="E4" s="340"/>
      <c r="F4" s="4"/>
      <c r="G4" s="4"/>
    </row>
    <row r="5" spans="1:17" x14ac:dyDescent="0.25">
      <c r="A5" s="338" t="s">
        <v>4</v>
      </c>
      <c r="B5" s="339"/>
      <c r="C5" s="339"/>
      <c r="D5" s="339"/>
      <c r="E5" s="340"/>
      <c r="F5" s="5" t="s">
        <v>85</v>
      </c>
      <c r="G5" s="69"/>
    </row>
    <row r="6" spans="1:17" x14ac:dyDescent="0.25">
      <c r="A6" s="82"/>
      <c r="B6" s="82"/>
      <c r="C6" s="82"/>
      <c r="D6" s="82"/>
      <c r="E6" s="82"/>
      <c r="F6" s="7"/>
      <c r="G6" s="7"/>
    </row>
    <row r="7" spans="1:17" x14ac:dyDescent="0.25">
      <c r="A7" s="7" t="s">
        <v>6</v>
      </c>
      <c r="B7" s="1"/>
      <c r="C7" s="1"/>
      <c r="D7" s="1"/>
      <c r="E7" s="1"/>
      <c r="F7" s="7" t="s">
        <v>7</v>
      </c>
      <c r="G7" s="7"/>
    </row>
    <row r="8" spans="1:17" x14ac:dyDescent="0.25">
      <c r="A8" s="341"/>
      <c r="B8" s="342"/>
      <c r="C8" s="342"/>
      <c r="D8" s="342"/>
      <c r="E8" s="343"/>
      <c r="F8" s="8"/>
      <c r="G8" s="70"/>
    </row>
    <row r="9" spans="1:17" x14ac:dyDescent="0.25">
      <c r="A9" s="344" t="s">
        <v>504</v>
      </c>
      <c r="B9" s="345"/>
      <c r="C9" s="345"/>
      <c r="D9" s="345"/>
      <c r="E9" s="346"/>
      <c r="F9" s="9" t="s">
        <v>507</v>
      </c>
      <c r="G9" s="70"/>
    </row>
    <row r="10" spans="1:17" x14ac:dyDescent="0.25">
      <c r="A10" s="329" t="s">
        <v>505</v>
      </c>
      <c r="B10" s="330"/>
      <c r="C10" s="330"/>
      <c r="D10" s="330"/>
      <c r="E10" s="331"/>
      <c r="F10" s="9" t="s">
        <v>332</v>
      </c>
      <c r="G10" s="70"/>
      <c r="Q10">
        <v>1</v>
      </c>
    </row>
    <row r="11" spans="1:17" x14ac:dyDescent="0.25">
      <c r="A11" s="332" t="s">
        <v>506</v>
      </c>
      <c r="B11" s="333"/>
      <c r="C11" s="333"/>
      <c r="D11" s="333"/>
      <c r="E11" s="334"/>
      <c r="F11" s="10"/>
      <c r="G11" s="70"/>
    </row>
    <row r="12" spans="1:17" x14ac:dyDescent="0.25">
      <c r="A12" s="11"/>
      <c r="B12" s="11"/>
      <c r="C12" s="11"/>
      <c r="D12" s="11"/>
      <c r="E12" s="11"/>
      <c r="F12" s="12"/>
      <c r="G12" s="12"/>
    </row>
    <row r="13" spans="1:17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  <c r="G13" s="89"/>
    </row>
    <row r="14" spans="1:17" x14ac:dyDescent="0.25">
      <c r="A14" s="17">
        <v>4</v>
      </c>
      <c r="B14" s="41" t="s">
        <v>78</v>
      </c>
      <c r="C14" s="17" t="s">
        <v>516</v>
      </c>
      <c r="D14" s="17"/>
      <c r="E14" s="17" t="s">
        <v>508</v>
      </c>
      <c r="F14" s="17"/>
      <c r="G14" s="90">
        <f t="shared" ref="G14:G35" si="0">I14+I14*$H$39</f>
        <v>54.08</v>
      </c>
      <c r="H14" s="26">
        <v>10.4</v>
      </c>
      <c r="I14" s="22">
        <f>H14*A14</f>
        <v>41.6</v>
      </c>
    </row>
    <row r="15" spans="1:17" x14ac:dyDescent="0.25">
      <c r="A15" s="17">
        <v>8</v>
      </c>
      <c r="B15" s="41" t="s">
        <v>78</v>
      </c>
      <c r="C15" s="17" t="s">
        <v>517</v>
      </c>
      <c r="D15" s="17"/>
      <c r="E15" s="17" t="s">
        <v>509</v>
      </c>
      <c r="F15" s="17"/>
      <c r="G15" s="90">
        <f t="shared" si="0"/>
        <v>312</v>
      </c>
      <c r="H15" s="26">
        <v>30</v>
      </c>
      <c r="I15" s="22">
        <f t="shared" ref="I15:I36" si="1">H15*A15</f>
        <v>240</v>
      </c>
    </row>
    <row r="16" spans="1:17" x14ac:dyDescent="0.25">
      <c r="A16" s="17">
        <v>2</v>
      </c>
      <c r="B16" s="41" t="s">
        <v>78</v>
      </c>
      <c r="C16" s="17" t="s">
        <v>518</v>
      </c>
      <c r="D16" s="17"/>
      <c r="E16" s="17" t="s">
        <v>510</v>
      </c>
      <c r="F16" s="17"/>
      <c r="G16" s="90">
        <f t="shared" si="0"/>
        <v>95.42</v>
      </c>
      <c r="H16" s="26">
        <v>36.700000000000003</v>
      </c>
      <c r="I16" s="22">
        <f t="shared" si="1"/>
        <v>73.400000000000006</v>
      </c>
    </row>
    <row r="17" spans="1:11" x14ac:dyDescent="0.25">
      <c r="A17" s="17">
        <v>5</v>
      </c>
      <c r="B17" s="41" t="s">
        <v>78</v>
      </c>
      <c r="C17" s="17" t="s">
        <v>519</v>
      </c>
      <c r="D17" s="17"/>
      <c r="E17" s="17" t="s">
        <v>511</v>
      </c>
      <c r="F17" s="17"/>
      <c r="G17" s="90">
        <f t="shared" si="0"/>
        <v>7.0629</v>
      </c>
      <c r="H17" s="26">
        <v>1.0866</v>
      </c>
      <c r="I17" s="22">
        <f t="shared" si="1"/>
        <v>5.4329999999999998</v>
      </c>
    </row>
    <row r="18" spans="1:11" x14ac:dyDescent="0.25">
      <c r="A18" s="85">
        <v>1</v>
      </c>
      <c r="B18" s="41" t="s">
        <v>78</v>
      </c>
      <c r="C18" s="86" t="s">
        <v>520</v>
      </c>
      <c r="D18" s="17"/>
      <c r="E18" s="86" t="s">
        <v>512</v>
      </c>
      <c r="F18" s="17"/>
      <c r="G18" s="90">
        <f t="shared" si="0"/>
        <v>106.6</v>
      </c>
      <c r="H18" s="88">
        <v>82</v>
      </c>
      <c r="I18" s="22">
        <f t="shared" si="1"/>
        <v>82</v>
      </c>
    </row>
    <row r="19" spans="1:11" x14ac:dyDescent="0.25">
      <c r="A19" s="17">
        <v>17</v>
      </c>
      <c r="B19" s="41" t="s">
        <v>78</v>
      </c>
      <c r="C19" s="17" t="s">
        <v>268</v>
      </c>
      <c r="D19" s="17" t="s">
        <v>513</v>
      </c>
      <c r="E19" s="17" t="s">
        <v>514</v>
      </c>
      <c r="F19" s="17"/>
      <c r="G19" s="90">
        <f t="shared" si="0"/>
        <v>95.591340000000002</v>
      </c>
      <c r="H19" s="26">
        <v>4.3254000000000001</v>
      </c>
      <c r="I19" s="22">
        <f t="shared" si="1"/>
        <v>73.531800000000004</v>
      </c>
    </row>
    <row r="20" spans="1:11" x14ac:dyDescent="0.25">
      <c r="A20" s="17">
        <v>8</v>
      </c>
      <c r="B20" s="41" t="s">
        <v>78</v>
      </c>
      <c r="C20" s="17" t="s">
        <v>268</v>
      </c>
      <c r="D20" s="17">
        <v>14203</v>
      </c>
      <c r="E20" s="17" t="s">
        <v>359</v>
      </c>
      <c r="F20" s="17"/>
      <c r="G20" s="90">
        <f t="shared" si="0"/>
        <v>33.35904</v>
      </c>
      <c r="H20" s="26">
        <v>3.2075999999999998</v>
      </c>
      <c r="I20" s="22">
        <f t="shared" si="1"/>
        <v>25.660799999999998</v>
      </c>
    </row>
    <row r="21" spans="1:11" x14ac:dyDescent="0.25">
      <c r="A21" s="17">
        <v>2</v>
      </c>
      <c r="B21" s="41" t="s">
        <v>78</v>
      </c>
      <c r="C21" s="17" t="s">
        <v>268</v>
      </c>
      <c r="D21" s="17">
        <v>14015</v>
      </c>
      <c r="E21" s="17" t="s">
        <v>349</v>
      </c>
      <c r="F21" s="17"/>
      <c r="G21" s="90">
        <f t="shared" si="0"/>
        <v>16.595279999999999</v>
      </c>
      <c r="H21" s="26">
        <v>6.3827999999999996</v>
      </c>
      <c r="I21" s="22">
        <f t="shared" si="1"/>
        <v>12.765599999999999</v>
      </c>
      <c r="K21" s="50"/>
    </row>
    <row r="22" spans="1:11" x14ac:dyDescent="0.25">
      <c r="A22" s="17">
        <v>17</v>
      </c>
      <c r="B22" s="41" t="s">
        <v>78</v>
      </c>
      <c r="C22" s="17" t="s">
        <v>268</v>
      </c>
      <c r="D22" s="17">
        <v>14613</v>
      </c>
      <c r="E22" s="17" t="s">
        <v>351</v>
      </c>
      <c r="F22" s="17"/>
      <c r="G22" s="90">
        <f t="shared" si="0"/>
        <v>15.99156</v>
      </c>
      <c r="H22" s="26">
        <v>0.72360000000000002</v>
      </c>
      <c r="I22" s="22">
        <f t="shared" si="1"/>
        <v>12.3012</v>
      </c>
    </row>
    <row r="23" spans="1:11" x14ac:dyDescent="0.25">
      <c r="A23" s="87">
        <v>30</v>
      </c>
      <c r="B23" s="41" t="s">
        <v>78</v>
      </c>
      <c r="C23" s="17" t="s">
        <v>268</v>
      </c>
      <c r="D23" s="17">
        <v>14041</v>
      </c>
      <c r="E23" s="17" t="s">
        <v>404</v>
      </c>
      <c r="F23" s="17"/>
      <c r="G23" s="90">
        <f t="shared" si="0"/>
        <v>21.138000000000002</v>
      </c>
      <c r="H23" s="26">
        <v>0.54200000000000004</v>
      </c>
      <c r="I23" s="22">
        <f t="shared" si="1"/>
        <v>16.260000000000002</v>
      </c>
    </row>
    <row r="24" spans="1:11" x14ac:dyDescent="0.25">
      <c r="A24" s="17">
        <v>4</v>
      </c>
      <c r="B24" s="41" t="s">
        <v>78</v>
      </c>
      <c r="C24" s="17" t="s">
        <v>268</v>
      </c>
      <c r="D24" s="17">
        <v>2647</v>
      </c>
      <c r="E24" s="17" t="s">
        <v>515</v>
      </c>
      <c r="F24" s="17"/>
      <c r="G24" s="90">
        <f t="shared" si="0"/>
        <v>6.2312120000000002</v>
      </c>
      <c r="H24" s="26">
        <v>1.19831</v>
      </c>
      <c r="I24" s="22">
        <f t="shared" si="1"/>
        <v>4.7932399999999999</v>
      </c>
    </row>
    <row r="25" spans="1:11" x14ac:dyDescent="0.25">
      <c r="A25" s="17">
        <v>8</v>
      </c>
      <c r="B25" s="17" t="s">
        <v>78</v>
      </c>
      <c r="C25" s="17" t="s">
        <v>528</v>
      </c>
      <c r="D25" s="17"/>
      <c r="E25" s="17" t="s">
        <v>521</v>
      </c>
      <c r="F25" s="23"/>
      <c r="G25" s="90">
        <f t="shared" si="0"/>
        <v>26</v>
      </c>
      <c r="H25" s="26">
        <v>2.5</v>
      </c>
      <c r="I25" s="22">
        <f t="shared" si="1"/>
        <v>20</v>
      </c>
    </row>
    <row r="26" spans="1:11" x14ac:dyDescent="0.25">
      <c r="A26" s="84">
        <v>25</v>
      </c>
      <c r="B26" s="17" t="s">
        <v>522</v>
      </c>
      <c r="C26" s="17"/>
      <c r="D26" s="17"/>
      <c r="E26" s="17" t="s">
        <v>523</v>
      </c>
      <c r="F26" s="23"/>
      <c r="G26" s="90">
        <f t="shared" si="0"/>
        <v>39</v>
      </c>
      <c r="H26" s="26">
        <v>1.2</v>
      </c>
      <c r="I26" s="22">
        <f t="shared" si="1"/>
        <v>30</v>
      </c>
    </row>
    <row r="27" spans="1:11" x14ac:dyDescent="0.25">
      <c r="A27" s="17">
        <v>6</v>
      </c>
      <c r="B27" s="17" t="s">
        <v>78</v>
      </c>
      <c r="C27" s="17" t="s">
        <v>524</v>
      </c>
      <c r="D27" s="17">
        <v>14000</v>
      </c>
      <c r="E27" s="17" t="s">
        <v>525</v>
      </c>
      <c r="F27" s="23"/>
      <c r="G27" s="90">
        <f t="shared" si="0"/>
        <v>19.5</v>
      </c>
      <c r="H27" s="26">
        <v>2.5</v>
      </c>
      <c r="I27" s="22">
        <f t="shared" si="1"/>
        <v>15</v>
      </c>
    </row>
    <row r="28" spans="1:11" x14ac:dyDescent="0.25">
      <c r="A28" s="17">
        <v>6</v>
      </c>
      <c r="B28" s="17" t="s">
        <v>78</v>
      </c>
      <c r="C28" s="17" t="s">
        <v>524</v>
      </c>
      <c r="D28" s="17">
        <v>14004</v>
      </c>
      <c r="E28" s="17" t="s">
        <v>526</v>
      </c>
      <c r="F28" s="23"/>
      <c r="G28" s="90">
        <f t="shared" si="0"/>
        <v>28.860000000000003</v>
      </c>
      <c r="H28" s="26">
        <v>3.7</v>
      </c>
      <c r="I28" s="22">
        <f t="shared" si="1"/>
        <v>22.200000000000003</v>
      </c>
    </row>
    <row r="29" spans="1:11" x14ac:dyDescent="0.25">
      <c r="A29" s="17">
        <v>1</v>
      </c>
      <c r="B29" s="17" t="s">
        <v>78</v>
      </c>
      <c r="C29" s="17"/>
      <c r="D29" s="17"/>
      <c r="E29" s="17" t="s">
        <v>529</v>
      </c>
      <c r="F29" s="23"/>
      <c r="G29" s="90">
        <f t="shared" si="0"/>
        <v>5.2</v>
      </c>
      <c r="H29" s="26">
        <v>4</v>
      </c>
      <c r="I29" s="22">
        <f t="shared" si="1"/>
        <v>4</v>
      </c>
    </row>
    <row r="30" spans="1:11" x14ac:dyDescent="0.25">
      <c r="A30" s="17">
        <v>2</v>
      </c>
      <c r="B30" s="17" t="s">
        <v>78</v>
      </c>
      <c r="C30" s="17" t="s">
        <v>524</v>
      </c>
      <c r="D30" s="17">
        <v>14210</v>
      </c>
      <c r="E30" s="17" t="s">
        <v>527</v>
      </c>
      <c r="F30" s="23"/>
      <c r="G30" s="90">
        <f t="shared" si="0"/>
        <v>19.5</v>
      </c>
      <c r="H30" s="26">
        <v>7.5</v>
      </c>
      <c r="I30" s="22">
        <f t="shared" si="1"/>
        <v>15</v>
      </c>
    </row>
    <row r="31" spans="1:11" x14ac:dyDescent="0.25">
      <c r="A31" s="17">
        <v>3</v>
      </c>
      <c r="B31" s="17" t="s">
        <v>78</v>
      </c>
      <c r="C31" s="17"/>
      <c r="D31" s="17"/>
      <c r="E31" s="17" t="s">
        <v>530</v>
      </c>
      <c r="F31" s="17"/>
      <c r="G31" s="90">
        <f t="shared" si="0"/>
        <v>7.8</v>
      </c>
      <c r="H31" s="26">
        <v>2</v>
      </c>
      <c r="I31" s="22">
        <f t="shared" si="1"/>
        <v>6</v>
      </c>
    </row>
    <row r="32" spans="1:11" x14ac:dyDescent="0.25">
      <c r="A32" s="17">
        <v>250</v>
      </c>
      <c r="B32" s="17" t="s">
        <v>522</v>
      </c>
      <c r="C32" s="17"/>
      <c r="D32" s="17"/>
      <c r="E32" s="17" t="s">
        <v>531</v>
      </c>
      <c r="F32" s="17"/>
      <c r="G32" s="90">
        <f t="shared" si="0"/>
        <v>42.25</v>
      </c>
      <c r="H32" s="26">
        <v>0.13</v>
      </c>
      <c r="I32" s="22">
        <f t="shared" si="1"/>
        <v>32.5</v>
      </c>
    </row>
    <row r="33" spans="1:9" x14ac:dyDescent="0.25">
      <c r="A33" s="17">
        <v>180</v>
      </c>
      <c r="B33" s="17" t="s">
        <v>522</v>
      </c>
      <c r="C33" s="17"/>
      <c r="D33" s="17"/>
      <c r="E33" s="17" t="s">
        <v>532</v>
      </c>
      <c r="F33" s="17"/>
      <c r="G33" s="90">
        <f t="shared" si="0"/>
        <v>44.46</v>
      </c>
      <c r="H33" s="26">
        <v>0.19</v>
      </c>
      <c r="I33" s="22">
        <f t="shared" si="1"/>
        <v>34.200000000000003</v>
      </c>
    </row>
    <row r="34" spans="1:9" x14ac:dyDescent="0.25">
      <c r="A34" s="17">
        <v>1</v>
      </c>
      <c r="B34" s="17" t="s">
        <v>78</v>
      </c>
      <c r="C34" s="17"/>
      <c r="D34" s="17"/>
      <c r="E34" s="17" t="s">
        <v>533</v>
      </c>
      <c r="F34" s="23"/>
      <c r="G34" s="90">
        <f t="shared" si="0"/>
        <v>23.4</v>
      </c>
      <c r="H34" s="26">
        <v>18</v>
      </c>
      <c r="I34" s="22">
        <f t="shared" si="1"/>
        <v>18</v>
      </c>
    </row>
    <row r="35" spans="1:9" x14ac:dyDescent="0.25">
      <c r="A35" s="17">
        <v>2</v>
      </c>
      <c r="B35" s="17" t="s">
        <v>78</v>
      </c>
      <c r="C35" s="17"/>
      <c r="D35" s="17"/>
      <c r="E35" s="17" t="s">
        <v>534</v>
      </c>
      <c r="F35" s="23"/>
      <c r="G35" s="90">
        <f t="shared" si="0"/>
        <v>96.2</v>
      </c>
      <c r="H35" s="26">
        <v>37</v>
      </c>
      <c r="I35" s="22">
        <f t="shared" si="1"/>
        <v>74</v>
      </c>
    </row>
    <row r="36" spans="1:9" x14ac:dyDescent="0.25">
      <c r="A36" s="17">
        <v>2</v>
      </c>
      <c r="B36" s="17" t="s">
        <v>78</v>
      </c>
      <c r="C36" s="17"/>
      <c r="D36" s="17"/>
      <c r="E36" s="60" t="s">
        <v>535</v>
      </c>
      <c r="F36" s="21"/>
      <c r="G36" s="90">
        <f>I36+I36*$H$39</f>
        <v>96.2</v>
      </c>
      <c r="H36" s="26">
        <v>37</v>
      </c>
      <c r="I36" s="22">
        <f t="shared" si="1"/>
        <v>74</v>
      </c>
    </row>
    <row r="37" spans="1:9" x14ac:dyDescent="0.25">
      <c r="A37" s="25"/>
      <c r="B37" s="25"/>
      <c r="C37" s="25"/>
      <c r="D37" s="25"/>
      <c r="E37" s="55"/>
      <c r="F37" s="56"/>
      <c r="G37" s="72"/>
      <c r="I37" s="28"/>
    </row>
    <row r="38" spans="1:9" x14ac:dyDescent="0.25">
      <c r="A38" s="25"/>
      <c r="B38" s="25"/>
      <c r="C38" s="25"/>
      <c r="D38" s="25"/>
      <c r="E38" s="25"/>
      <c r="F38" s="57" t="s">
        <v>19</v>
      </c>
      <c r="G38" s="91">
        <f>SUM(G14:G37)</f>
        <v>1212.4393320000001</v>
      </c>
      <c r="I38" s="22">
        <f>SUM(I14:I37)</f>
        <v>932.64563999999996</v>
      </c>
    </row>
    <row r="39" spans="1:9" x14ac:dyDescent="0.25">
      <c r="A39" s="25"/>
      <c r="B39" s="25"/>
      <c r="C39" s="25"/>
      <c r="D39" s="25"/>
      <c r="E39" s="25"/>
      <c r="F39" s="25" t="s">
        <v>537</v>
      </c>
      <c r="G39" s="91">
        <f>34*25</f>
        <v>850</v>
      </c>
      <c r="H39" s="66">
        <v>0.3</v>
      </c>
      <c r="I39" s="22">
        <f>I38+I38*H39</f>
        <v>1212.4393319999999</v>
      </c>
    </row>
    <row r="40" spans="1:9" x14ac:dyDescent="0.25">
      <c r="A40" s="58"/>
      <c r="B40" s="30"/>
      <c r="C40" s="30"/>
      <c r="D40" s="30"/>
      <c r="E40" s="30"/>
      <c r="F40" s="59" t="s">
        <v>412</v>
      </c>
      <c r="G40" s="92">
        <v>150</v>
      </c>
      <c r="H40" s="66"/>
      <c r="I40" s="22"/>
    </row>
    <row r="41" spans="1:9" x14ac:dyDescent="0.25">
      <c r="A41" s="58"/>
      <c r="B41" s="30"/>
      <c r="C41" s="30"/>
      <c r="D41" s="30"/>
      <c r="E41" s="30"/>
      <c r="F41" s="59"/>
      <c r="G41" s="93">
        <f>SUM(G38:G40)</f>
        <v>2212.4393319999999</v>
      </c>
      <c r="H41" s="66"/>
      <c r="I41" s="22"/>
    </row>
    <row r="42" spans="1:9" x14ac:dyDescent="0.25">
      <c r="A42" s="58"/>
      <c r="B42" s="30"/>
      <c r="C42" s="30"/>
      <c r="D42" s="30"/>
      <c r="E42" s="30"/>
      <c r="F42" s="59"/>
      <c r="G42" s="94"/>
      <c r="H42" s="66"/>
      <c r="I42" s="22"/>
    </row>
    <row r="43" spans="1:9" x14ac:dyDescent="0.25">
      <c r="A43" s="58"/>
      <c r="B43" s="30"/>
      <c r="C43" s="30"/>
      <c r="D43" s="30"/>
      <c r="E43" s="30"/>
      <c r="F43" s="59"/>
      <c r="G43" s="93"/>
      <c r="H43" s="66"/>
      <c r="I43" s="22"/>
    </row>
    <row r="44" spans="1:9" x14ac:dyDescent="0.25">
      <c r="A44" s="29" t="s">
        <v>20</v>
      </c>
      <c r="B44" s="30"/>
      <c r="C44" s="30"/>
      <c r="D44" s="30"/>
      <c r="E44" s="30"/>
      <c r="F44" s="31" t="s">
        <v>21</v>
      </c>
      <c r="G44" s="75"/>
    </row>
    <row r="45" spans="1:9" x14ac:dyDescent="0.25">
      <c r="A45" s="29"/>
      <c r="B45" s="30"/>
      <c r="C45" s="30"/>
      <c r="D45" s="30"/>
      <c r="E45" s="30"/>
      <c r="F45" s="33"/>
      <c r="G45" s="75"/>
    </row>
    <row r="46" spans="1:9" x14ac:dyDescent="0.25">
      <c r="A46" s="29" t="s">
        <v>22</v>
      </c>
      <c r="B46" s="30"/>
      <c r="C46" s="30"/>
      <c r="D46" s="30"/>
      <c r="E46" s="30"/>
      <c r="F46" s="34"/>
      <c r="G46" s="74"/>
    </row>
    <row r="47" spans="1:9" x14ac:dyDescent="0.25">
      <c r="A47" s="35"/>
      <c r="B47" s="36"/>
      <c r="C47" s="36"/>
      <c r="D47" s="36"/>
      <c r="E47" s="36"/>
      <c r="F47" s="31" t="s">
        <v>23</v>
      </c>
      <c r="G47" s="75"/>
    </row>
    <row r="48" spans="1:9" x14ac:dyDescent="0.25">
      <c r="A48" s="29" t="s">
        <v>536</v>
      </c>
      <c r="B48" s="30"/>
      <c r="C48" s="30"/>
      <c r="D48" s="30"/>
      <c r="E48" s="30"/>
      <c r="F48" s="37"/>
      <c r="G48" s="74"/>
    </row>
    <row r="49" spans="1:7" x14ac:dyDescent="0.25">
      <c r="A49" s="38"/>
      <c r="B49" s="39"/>
      <c r="C49" s="39"/>
      <c r="D49" s="39"/>
      <c r="E49" s="39"/>
      <c r="F49" s="34"/>
      <c r="G49" s="74"/>
    </row>
    <row r="52" spans="1:7" x14ac:dyDescent="0.25">
      <c r="F52" s="26"/>
      <c r="G52" s="26"/>
    </row>
    <row r="53" spans="1:7" x14ac:dyDescent="0.25">
      <c r="F53" s="28"/>
      <c r="G53" s="28"/>
    </row>
    <row r="54" spans="1:7" x14ac:dyDescent="0.25">
      <c r="F54" s="28"/>
      <c r="G54" s="28"/>
    </row>
    <row r="56" spans="1:7" x14ac:dyDescent="0.25">
      <c r="F56" s="28">
        <f>SUM(F52:F55)</f>
        <v>0</v>
      </c>
      <c r="G56" s="28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CB0A-B253-4844-867B-CFE8DDBC8410}">
  <sheetPr>
    <pageSetUpPr fitToPage="1"/>
  </sheetPr>
  <dimension ref="A1:Q114"/>
  <sheetViews>
    <sheetView zoomScale="120" zoomScaleNormal="120" workbookViewId="0">
      <selection sqref="A1:F69"/>
    </sheetView>
  </sheetViews>
  <sheetFormatPr defaultRowHeight="15" x14ac:dyDescent="0.25"/>
  <cols>
    <col min="1" max="1" width="5.5703125" customWidth="1"/>
    <col min="2" max="2" width="4.140625" customWidth="1"/>
    <col min="3" max="3" width="12.5703125" customWidth="1"/>
    <col min="4" max="4" width="10.7109375" customWidth="1"/>
    <col min="5" max="5" width="31.28515625" customWidth="1"/>
    <col min="6" max="6" width="37.5703125" customWidth="1"/>
    <col min="7" max="7" width="12.42578125" customWidth="1"/>
    <col min="8" max="8" width="12.140625" customWidth="1"/>
    <col min="9" max="9" width="11.85546875" customWidth="1"/>
  </cols>
  <sheetData>
    <row r="1" spans="1:17" x14ac:dyDescent="0.25">
      <c r="A1" s="335" t="s">
        <v>0</v>
      </c>
      <c r="B1" s="336"/>
      <c r="C1" s="336"/>
      <c r="D1" s="336"/>
      <c r="E1" s="337"/>
      <c r="F1" s="2" t="s">
        <v>1</v>
      </c>
      <c r="G1" s="67"/>
    </row>
    <row r="2" spans="1:17" x14ac:dyDescent="0.25">
      <c r="A2" s="338" t="s">
        <v>2</v>
      </c>
      <c r="B2" s="339"/>
      <c r="C2" s="339"/>
      <c r="D2" s="339"/>
      <c r="E2" s="340"/>
      <c r="F2" s="3" t="s">
        <v>586</v>
      </c>
      <c r="G2" s="68"/>
    </row>
    <row r="3" spans="1:17" x14ac:dyDescent="0.25">
      <c r="A3" s="338" t="s">
        <v>3</v>
      </c>
      <c r="B3" s="339"/>
      <c r="C3" s="339"/>
      <c r="D3" s="339"/>
      <c r="E3" s="340"/>
      <c r="F3" s="4"/>
      <c r="G3" s="4"/>
    </row>
    <row r="4" spans="1:17" x14ac:dyDescent="0.25">
      <c r="A4" s="338" t="s">
        <v>4</v>
      </c>
      <c r="B4" s="339"/>
      <c r="C4" s="339"/>
      <c r="D4" s="339"/>
      <c r="E4" s="340"/>
      <c r="F4" s="5" t="s">
        <v>85</v>
      </c>
      <c r="G4" s="69"/>
    </row>
    <row r="5" spans="1:17" x14ac:dyDescent="0.25">
      <c r="A5" s="83"/>
      <c r="B5" s="83"/>
      <c r="C5" s="83"/>
      <c r="D5" s="83"/>
      <c r="E5" s="83"/>
      <c r="F5" s="7"/>
      <c r="G5" s="7"/>
    </row>
    <row r="6" spans="1:17" x14ac:dyDescent="0.25">
      <c r="A6" s="7" t="s">
        <v>6</v>
      </c>
      <c r="B6" s="1"/>
      <c r="C6" s="1"/>
      <c r="D6" s="1"/>
      <c r="E6" s="1"/>
      <c r="F6" s="7" t="s">
        <v>7</v>
      </c>
      <c r="G6" s="7"/>
    </row>
    <row r="7" spans="1:17" x14ac:dyDescent="0.25">
      <c r="A7" s="341"/>
      <c r="B7" s="342"/>
      <c r="C7" s="342"/>
      <c r="D7" s="342"/>
      <c r="E7" s="343"/>
      <c r="F7" s="8"/>
      <c r="G7" s="70"/>
    </row>
    <row r="8" spans="1:17" x14ac:dyDescent="0.25">
      <c r="A8" s="344" t="s">
        <v>612</v>
      </c>
      <c r="B8" s="345"/>
      <c r="C8" s="345"/>
      <c r="D8" s="345"/>
      <c r="E8" s="346"/>
      <c r="F8" s="9"/>
      <c r="G8" s="70"/>
    </row>
    <row r="9" spans="1:17" x14ac:dyDescent="0.25">
      <c r="A9" s="329" t="s">
        <v>610</v>
      </c>
      <c r="B9" s="330"/>
      <c r="C9" s="330"/>
      <c r="D9" s="330"/>
      <c r="E9" s="331"/>
      <c r="F9" s="9" t="s">
        <v>609</v>
      </c>
      <c r="G9" s="70"/>
      <c r="Q9">
        <v>1</v>
      </c>
    </row>
    <row r="10" spans="1:17" x14ac:dyDescent="0.25">
      <c r="A10" s="332" t="s">
        <v>611</v>
      </c>
      <c r="B10" s="333"/>
      <c r="C10" s="333"/>
      <c r="D10" s="333"/>
      <c r="E10" s="334"/>
      <c r="F10" s="10" t="s">
        <v>332</v>
      </c>
      <c r="G10" s="70"/>
    </row>
    <row r="11" spans="1:17" x14ac:dyDescent="0.25">
      <c r="A11" s="11"/>
      <c r="B11" s="11"/>
      <c r="C11" s="11"/>
      <c r="D11" s="11"/>
      <c r="E11" s="11"/>
      <c r="F11" s="12"/>
      <c r="G11" s="12"/>
    </row>
    <row r="12" spans="1:17" x14ac:dyDescent="0.25">
      <c r="A12" s="15" t="s">
        <v>11</v>
      </c>
      <c r="B12" s="15" t="s">
        <v>12</v>
      </c>
      <c r="C12" s="15" t="s">
        <v>13</v>
      </c>
      <c r="D12" s="15" t="s">
        <v>14</v>
      </c>
      <c r="E12" s="51" t="s">
        <v>15</v>
      </c>
      <c r="F12" s="55" t="s">
        <v>16</v>
      </c>
      <c r="G12" s="89"/>
    </row>
    <row r="13" spans="1:17" x14ac:dyDescent="0.25">
      <c r="A13" s="17">
        <v>35</v>
      </c>
      <c r="B13" s="41" t="s">
        <v>18</v>
      </c>
      <c r="C13" s="17" t="s">
        <v>574</v>
      </c>
      <c r="D13" s="17"/>
      <c r="E13" s="17" t="s">
        <v>538</v>
      </c>
      <c r="F13" s="17"/>
      <c r="G13" s="76">
        <f t="shared" ref="G13:G62" si="0">I13+I13*$H$66</f>
        <v>137.8125</v>
      </c>
      <c r="H13" s="26">
        <v>3.15</v>
      </c>
      <c r="I13" s="22">
        <f t="shared" ref="I13:I26" si="1">H13*A13</f>
        <v>110.25</v>
      </c>
    </row>
    <row r="14" spans="1:17" x14ac:dyDescent="0.25">
      <c r="A14" s="17">
        <v>35</v>
      </c>
      <c r="B14" s="17" t="s">
        <v>18</v>
      </c>
      <c r="C14" s="17" t="s">
        <v>268</v>
      </c>
      <c r="D14" s="17" t="s">
        <v>352</v>
      </c>
      <c r="E14" s="17" t="s">
        <v>353</v>
      </c>
      <c r="F14" s="17"/>
      <c r="G14" s="76">
        <f t="shared" si="0"/>
        <v>60.716250000000002</v>
      </c>
      <c r="H14" s="26">
        <v>1.3877999999999999</v>
      </c>
      <c r="I14" s="22">
        <f t="shared" si="1"/>
        <v>48.573</v>
      </c>
    </row>
    <row r="15" spans="1:17" x14ac:dyDescent="0.25">
      <c r="A15" s="17">
        <v>35</v>
      </c>
      <c r="B15" s="17" t="s">
        <v>18</v>
      </c>
      <c r="C15" s="17" t="s">
        <v>268</v>
      </c>
      <c r="D15" s="17" t="s">
        <v>426</v>
      </c>
      <c r="E15" s="17" t="s">
        <v>427</v>
      </c>
      <c r="F15" s="17"/>
      <c r="G15" s="76">
        <f t="shared" si="0"/>
        <v>28.35</v>
      </c>
      <c r="H15" s="26">
        <v>0.64800000000000002</v>
      </c>
      <c r="I15" s="22">
        <f t="shared" si="1"/>
        <v>22.68</v>
      </c>
    </row>
    <row r="16" spans="1:17" x14ac:dyDescent="0.25">
      <c r="A16" s="17">
        <v>2</v>
      </c>
      <c r="B16" s="41" t="s">
        <v>18</v>
      </c>
      <c r="C16" s="17" t="s">
        <v>577</v>
      </c>
      <c r="D16" s="17"/>
      <c r="E16" s="17" t="s">
        <v>541</v>
      </c>
      <c r="F16" s="17"/>
      <c r="G16" s="76">
        <f t="shared" si="0"/>
        <v>12.925000000000001</v>
      </c>
      <c r="H16" s="26">
        <v>5.17</v>
      </c>
      <c r="I16" s="22">
        <f t="shared" si="1"/>
        <v>10.34</v>
      </c>
    </row>
    <row r="17" spans="1:11" x14ac:dyDescent="0.25">
      <c r="A17" s="17">
        <v>2</v>
      </c>
      <c r="B17" s="17" t="s">
        <v>18</v>
      </c>
      <c r="C17" s="17" t="s">
        <v>493</v>
      </c>
      <c r="D17" s="17"/>
      <c r="E17" s="17" t="s">
        <v>588</v>
      </c>
      <c r="F17" s="17"/>
      <c r="G17" s="76">
        <f t="shared" si="0"/>
        <v>5</v>
      </c>
      <c r="H17" s="26">
        <v>2</v>
      </c>
      <c r="I17" s="22">
        <f t="shared" si="1"/>
        <v>4</v>
      </c>
    </row>
    <row r="18" spans="1:11" x14ac:dyDescent="0.25">
      <c r="A18" s="17">
        <v>2</v>
      </c>
      <c r="B18" s="17" t="s">
        <v>18</v>
      </c>
      <c r="C18" s="17" t="s">
        <v>493</v>
      </c>
      <c r="D18" s="17"/>
      <c r="E18" s="17" t="s">
        <v>589</v>
      </c>
      <c r="F18" s="17"/>
      <c r="G18" s="76">
        <f t="shared" si="0"/>
        <v>10</v>
      </c>
      <c r="H18" s="26">
        <v>4</v>
      </c>
      <c r="I18" s="22">
        <f t="shared" si="1"/>
        <v>8</v>
      </c>
    </row>
    <row r="19" spans="1:11" x14ac:dyDescent="0.25">
      <c r="A19" s="17">
        <v>4</v>
      </c>
      <c r="B19" s="17" t="s">
        <v>18</v>
      </c>
      <c r="C19" s="17" t="s">
        <v>590</v>
      </c>
      <c r="D19" s="17"/>
      <c r="E19" s="17" t="s">
        <v>591</v>
      </c>
      <c r="F19" s="17"/>
      <c r="G19" s="76">
        <f t="shared" si="0"/>
        <v>78.849999999999994</v>
      </c>
      <c r="H19">
        <v>15.77</v>
      </c>
      <c r="I19" s="22">
        <f t="shared" si="1"/>
        <v>63.08</v>
      </c>
    </row>
    <row r="20" spans="1:11" x14ac:dyDescent="0.25">
      <c r="A20" s="17">
        <v>4</v>
      </c>
      <c r="B20" s="41" t="s">
        <v>18</v>
      </c>
      <c r="C20" s="17" t="s">
        <v>579</v>
      </c>
      <c r="D20" s="17"/>
      <c r="E20" s="17" t="s">
        <v>542</v>
      </c>
      <c r="F20" s="17"/>
      <c r="G20" s="76">
        <f t="shared" si="0"/>
        <v>33.700000000000003</v>
      </c>
      <c r="H20" s="26">
        <v>6.74</v>
      </c>
      <c r="I20" s="22">
        <f t="shared" si="1"/>
        <v>26.96</v>
      </c>
    </row>
    <row r="21" spans="1:11" x14ac:dyDescent="0.25">
      <c r="A21" s="17">
        <v>2</v>
      </c>
      <c r="B21" s="41" t="s">
        <v>18</v>
      </c>
      <c r="C21" s="17" t="s">
        <v>578</v>
      </c>
      <c r="D21" s="17"/>
      <c r="E21" s="17" t="s">
        <v>138</v>
      </c>
      <c r="F21" s="17"/>
      <c r="G21" s="76">
        <f t="shared" si="0"/>
        <v>3.2250000000000001</v>
      </c>
      <c r="H21" s="26">
        <v>1.29</v>
      </c>
      <c r="I21" s="22">
        <f t="shared" si="1"/>
        <v>2.58</v>
      </c>
    </row>
    <row r="22" spans="1:11" x14ac:dyDescent="0.25">
      <c r="A22" s="17">
        <v>25</v>
      </c>
      <c r="B22" s="41" t="s">
        <v>18</v>
      </c>
      <c r="C22" s="17" t="s">
        <v>575</v>
      </c>
      <c r="D22" s="17"/>
      <c r="E22" s="17" t="s">
        <v>539</v>
      </c>
      <c r="F22" s="17"/>
      <c r="G22" s="76">
        <f t="shared" si="0"/>
        <v>53.125</v>
      </c>
      <c r="H22" s="26">
        <v>1.7</v>
      </c>
      <c r="I22" s="22">
        <f t="shared" si="1"/>
        <v>42.5</v>
      </c>
    </row>
    <row r="23" spans="1:11" x14ac:dyDescent="0.25">
      <c r="A23" s="17">
        <v>25</v>
      </c>
      <c r="B23" s="41" t="s">
        <v>18</v>
      </c>
      <c r="C23" s="17" t="s">
        <v>576</v>
      </c>
      <c r="D23" s="17"/>
      <c r="E23" s="17" t="s">
        <v>540</v>
      </c>
      <c r="F23" s="17"/>
      <c r="G23" s="76">
        <f t="shared" si="0"/>
        <v>53.125</v>
      </c>
      <c r="H23" s="26">
        <v>1.7</v>
      </c>
      <c r="I23" s="22">
        <f t="shared" si="1"/>
        <v>42.5</v>
      </c>
    </row>
    <row r="24" spans="1:11" x14ac:dyDescent="0.25">
      <c r="A24" s="17">
        <v>150</v>
      </c>
      <c r="B24" s="97" t="s">
        <v>17</v>
      </c>
      <c r="C24" s="17"/>
      <c r="D24" s="17"/>
      <c r="E24" s="17" t="s">
        <v>592</v>
      </c>
      <c r="F24" s="17"/>
      <c r="G24" s="76">
        <f t="shared" si="0"/>
        <v>28.125</v>
      </c>
      <c r="H24" s="26">
        <v>0.15</v>
      </c>
      <c r="I24" s="22">
        <f t="shared" si="1"/>
        <v>22.5</v>
      </c>
    </row>
    <row r="25" spans="1:11" x14ac:dyDescent="0.25">
      <c r="A25" s="17">
        <v>170</v>
      </c>
      <c r="B25" s="97" t="s">
        <v>17</v>
      </c>
      <c r="C25" s="17"/>
      <c r="D25" s="17"/>
      <c r="E25" s="17" t="s">
        <v>593</v>
      </c>
      <c r="F25" s="17"/>
      <c r="G25" s="76">
        <f t="shared" si="0"/>
        <v>46.75</v>
      </c>
      <c r="H25" s="26">
        <v>0.22</v>
      </c>
      <c r="I25" s="22">
        <f t="shared" si="1"/>
        <v>37.4</v>
      </c>
    </row>
    <row r="26" spans="1:11" x14ac:dyDescent="0.25">
      <c r="A26" s="17">
        <v>30</v>
      </c>
      <c r="B26" s="97" t="s">
        <v>17</v>
      </c>
      <c r="C26" s="17"/>
      <c r="D26" s="17"/>
      <c r="E26" s="17" t="s">
        <v>594</v>
      </c>
      <c r="F26" s="17"/>
      <c r="G26" s="76">
        <f t="shared" si="0"/>
        <v>13.125</v>
      </c>
      <c r="H26" s="26">
        <v>0.35</v>
      </c>
      <c r="I26" s="22">
        <f t="shared" si="1"/>
        <v>10.5</v>
      </c>
    </row>
    <row r="27" spans="1:11" x14ac:dyDescent="0.25">
      <c r="A27" s="17"/>
      <c r="B27" s="17"/>
      <c r="C27" s="17"/>
      <c r="D27" s="17"/>
      <c r="E27" s="17" t="s">
        <v>608</v>
      </c>
      <c r="F27" s="17"/>
      <c r="G27" s="76">
        <f t="shared" si="0"/>
        <v>50</v>
      </c>
      <c r="H27">
        <v>40</v>
      </c>
      <c r="I27" s="22">
        <v>40</v>
      </c>
    </row>
    <row r="28" spans="1:11" x14ac:dyDescent="0.25">
      <c r="A28" s="17">
        <v>1</v>
      </c>
      <c r="B28" s="41" t="s">
        <v>18</v>
      </c>
      <c r="C28" s="17" t="s">
        <v>580</v>
      </c>
      <c r="D28" s="17"/>
      <c r="E28" s="17" t="s">
        <v>543</v>
      </c>
      <c r="F28" s="17"/>
      <c r="G28" s="76">
        <f t="shared" si="0"/>
        <v>68.387500000000003</v>
      </c>
      <c r="H28" s="26">
        <v>65</v>
      </c>
      <c r="I28" s="22">
        <f>J28*A28</f>
        <v>54.71</v>
      </c>
      <c r="J28" s="26">
        <v>54.71</v>
      </c>
    </row>
    <row r="29" spans="1:11" x14ac:dyDescent="0.25">
      <c r="A29" s="17">
        <v>4</v>
      </c>
      <c r="B29" s="41" t="s">
        <v>18</v>
      </c>
      <c r="C29" s="17" t="s">
        <v>581</v>
      </c>
      <c r="D29" s="17"/>
      <c r="E29" s="17" t="s">
        <v>544</v>
      </c>
      <c r="F29" s="17"/>
      <c r="G29" s="76">
        <f t="shared" si="0"/>
        <v>95</v>
      </c>
      <c r="H29" s="26">
        <v>35</v>
      </c>
      <c r="I29" s="22">
        <f>J29*A29</f>
        <v>76</v>
      </c>
      <c r="J29" s="26">
        <v>19</v>
      </c>
      <c r="K29" s="50"/>
    </row>
    <row r="30" spans="1:11" x14ac:dyDescent="0.25">
      <c r="A30" s="17">
        <v>3</v>
      </c>
      <c r="B30" s="17" t="s">
        <v>18</v>
      </c>
      <c r="C30" s="17" t="s">
        <v>582</v>
      </c>
      <c r="D30" s="17"/>
      <c r="E30" s="17" t="s">
        <v>545</v>
      </c>
      <c r="F30" s="17"/>
      <c r="G30" s="76">
        <f t="shared" si="0"/>
        <v>72.375</v>
      </c>
      <c r="H30" s="26">
        <v>35</v>
      </c>
      <c r="I30" s="22">
        <f>J30*A30</f>
        <v>57.900000000000006</v>
      </c>
      <c r="J30" s="26">
        <v>19.3</v>
      </c>
    </row>
    <row r="31" spans="1:11" x14ac:dyDescent="0.25">
      <c r="A31" s="17">
        <v>1</v>
      </c>
      <c r="B31" s="41" t="s">
        <v>18</v>
      </c>
      <c r="C31" s="17" t="s">
        <v>583</v>
      </c>
      <c r="D31" s="17"/>
      <c r="E31" s="17" t="s">
        <v>546</v>
      </c>
      <c r="F31" s="17"/>
      <c r="G31" s="76">
        <f t="shared" si="0"/>
        <v>31.875</v>
      </c>
      <c r="H31" s="26">
        <v>40</v>
      </c>
      <c r="I31" s="22">
        <f>J31*A31</f>
        <v>25.5</v>
      </c>
      <c r="J31" s="26">
        <v>25.5</v>
      </c>
    </row>
    <row r="32" spans="1:11" x14ac:dyDescent="0.25">
      <c r="A32" s="17">
        <v>1</v>
      </c>
      <c r="B32" s="41" t="s">
        <v>18</v>
      </c>
      <c r="C32" s="17" t="s">
        <v>584</v>
      </c>
      <c r="D32" s="17"/>
      <c r="E32" s="17" t="s">
        <v>547</v>
      </c>
      <c r="F32" s="17"/>
      <c r="G32" s="76">
        <f t="shared" si="0"/>
        <v>200.22500000000002</v>
      </c>
      <c r="H32" s="26">
        <v>160.18</v>
      </c>
      <c r="I32" s="22">
        <f t="shared" ref="I32:I63" si="2">H32*A32</f>
        <v>160.18</v>
      </c>
    </row>
    <row r="33" spans="1:9" x14ac:dyDescent="0.25">
      <c r="A33" s="17">
        <v>1</v>
      </c>
      <c r="B33" s="17" t="s">
        <v>18</v>
      </c>
      <c r="C33" s="17" t="s">
        <v>585</v>
      </c>
      <c r="D33" s="17"/>
      <c r="E33" s="17" t="s">
        <v>548</v>
      </c>
      <c r="F33" s="17"/>
      <c r="G33" s="76">
        <f t="shared" si="0"/>
        <v>71.55</v>
      </c>
      <c r="H33" s="26">
        <v>57.24</v>
      </c>
      <c r="I33" s="22">
        <f t="shared" si="2"/>
        <v>57.24</v>
      </c>
    </row>
    <row r="34" spans="1:9" x14ac:dyDescent="0.25">
      <c r="A34" s="17">
        <v>80</v>
      </c>
      <c r="B34" s="17" t="s">
        <v>17</v>
      </c>
      <c r="C34" s="17"/>
      <c r="D34" s="17"/>
      <c r="E34" s="17" t="s">
        <v>604</v>
      </c>
      <c r="F34" s="17"/>
      <c r="G34" s="76">
        <f t="shared" si="0"/>
        <v>10</v>
      </c>
      <c r="H34" s="26">
        <v>0.1</v>
      </c>
      <c r="I34" s="22">
        <f t="shared" si="2"/>
        <v>8</v>
      </c>
    </row>
    <row r="35" spans="1:9" x14ac:dyDescent="0.25">
      <c r="A35" s="17">
        <v>480</v>
      </c>
      <c r="B35" s="17" t="s">
        <v>17</v>
      </c>
      <c r="C35" s="17"/>
      <c r="D35" s="17"/>
      <c r="E35" s="17" t="s">
        <v>64</v>
      </c>
      <c r="F35" s="17"/>
      <c r="G35" s="76">
        <f t="shared" si="0"/>
        <v>78</v>
      </c>
      <c r="H35" s="26">
        <v>0.13</v>
      </c>
      <c r="I35" s="22">
        <f t="shared" si="2"/>
        <v>62.400000000000006</v>
      </c>
    </row>
    <row r="36" spans="1:9" x14ac:dyDescent="0.25">
      <c r="A36" s="17">
        <v>450</v>
      </c>
      <c r="B36" s="17" t="s">
        <v>17</v>
      </c>
      <c r="C36" s="17"/>
      <c r="D36" s="17"/>
      <c r="E36" s="17" t="s">
        <v>65</v>
      </c>
      <c r="F36" s="17"/>
      <c r="G36" s="76">
        <f t="shared" si="0"/>
        <v>112.5</v>
      </c>
      <c r="H36" s="26">
        <v>0.2</v>
      </c>
      <c r="I36" s="22">
        <f t="shared" si="2"/>
        <v>90</v>
      </c>
    </row>
    <row r="37" spans="1:9" x14ac:dyDescent="0.25">
      <c r="A37" s="17">
        <v>30</v>
      </c>
      <c r="B37" s="17" t="s">
        <v>17</v>
      </c>
      <c r="C37" s="17"/>
      <c r="D37" s="17"/>
      <c r="E37" s="17" t="s">
        <v>607</v>
      </c>
      <c r="F37" s="17"/>
      <c r="G37" s="76">
        <f t="shared" si="0"/>
        <v>13.125</v>
      </c>
      <c r="H37" s="26">
        <v>0.35</v>
      </c>
      <c r="I37" s="22">
        <f t="shared" si="2"/>
        <v>10.5</v>
      </c>
    </row>
    <row r="38" spans="1:9" x14ac:dyDescent="0.25">
      <c r="A38" s="17">
        <f>32+14+16+15+16+8+25</f>
        <v>126</v>
      </c>
      <c r="B38" s="17" t="s">
        <v>17</v>
      </c>
      <c r="C38" s="17"/>
      <c r="D38" s="17"/>
      <c r="E38" s="17" t="s">
        <v>605</v>
      </c>
      <c r="F38" s="17"/>
      <c r="G38" s="76">
        <f t="shared" si="0"/>
        <v>102.375</v>
      </c>
      <c r="H38" s="26">
        <v>0.65</v>
      </c>
      <c r="I38" s="22">
        <f t="shared" si="2"/>
        <v>81.900000000000006</v>
      </c>
    </row>
    <row r="39" spans="1:9" x14ac:dyDescent="0.25">
      <c r="A39" s="17">
        <v>3</v>
      </c>
      <c r="B39" s="17" t="s">
        <v>18</v>
      </c>
      <c r="C39" s="17" t="s">
        <v>268</v>
      </c>
      <c r="D39" s="17"/>
      <c r="E39" s="17" t="s">
        <v>595</v>
      </c>
      <c r="F39" s="17"/>
      <c r="G39" s="76">
        <f t="shared" si="0"/>
        <v>15</v>
      </c>
      <c r="H39" s="26">
        <v>4</v>
      </c>
      <c r="I39" s="22">
        <f t="shared" si="2"/>
        <v>12</v>
      </c>
    </row>
    <row r="40" spans="1:9" x14ac:dyDescent="0.25">
      <c r="A40" s="17">
        <v>14</v>
      </c>
      <c r="B40" s="17" t="s">
        <v>18</v>
      </c>
      <c r="C40" s="17" t="s">
        <v>268</v>
      </c>
      <c r="D40" s="17">
        <v>14210</v>
      </c>
      <c r="E40" s="17" t="s">
        <v>348</v>
      </c>
      <c r="F40" s="17"/>
      <c r="G40" s="76">
        <f t="shared" si="0"/>
        <v>106.69049999999999</v>
      </c>
      <c r="H40" s="26">
        <v>6.0965999999999996</v>
      </c>
      <c r="I40" s="22">
        <f t="shared" si="2"/>
        <v>85.352399999999989</v>
      </c>
    </row>
    <row r="41" spans="1:9" x14ac:dyDescent="0.25">
      <c r="A41" s="17">
        <v>18</v>
      </c>
      <c r="B41" s="17" t="s">
        <v>18</v>
      </c>
      <c r="C41" s="17" t="s">
        <v>268</v>
      </c>
      <c r="D41" s="17">
        <v>14203</v>
      </c>
      <c r="E41" s="17" t="s">
        <v>359</v>
      </c>
      <c r="F41" s="17"/>
      <c r="G41" s="76">
        <f t="shared" si="0"/>
        <v>72.170999999999992</v>
      </c>
      <c r="H41" s="26">
        <v>3.2075999999999998</v>
      </c>
      <c r="I41" s="22">
        <f t="shared" si="2"/>
        <v>57.736799999999995</v>
      </c>
    </row>
    <row r="42" spans="1:9" x14ac:dyDescent="0.25">
      <c r="A42" s="17">
        <v>5</v>
      </c>
      <c r="B42" s="17" t="s">
        <v>18</v>
      </c>
      <c r="C42" s="17" t="s">
        <v>268</v>
      </c>
      <c r="D42" s="17">
        <v>14000</v>
      </c>
      <c r="E42" s="17" t="s">
        <v>347</v>
      </c>
      <c r="F42" s="17"/>
      <c r="G42" s="76">
        <f t="shared" si="0"/>
        <v>10.8675</v>
      </c>
      <c r="H42" s="26">
        <v>1.7387999999999999</v>
      </c>
      <c r="I42" s="22">
        <f t="shared" si="2"/>
        <v>8.6939999999999991</v>
      </c>
    </row>
    <row r="43" spans="1:9" x14ac:dyDescent="0.25">
      <c r="A43" s="17">
        <v>5</v>
      </c>
      <c r="B43" s="17" t="s">
        <v>18</v>
      </c>
      <c r="C43" s="17" t="s">
        <v>268</v>
      </c>
      <c r="D43" s="17">
        <v>14008</v>
      </c>
      <c r="E43" s="17" t="s">
        <v>350</v>
      </c>
      <c r="F43" s="17"/>
      <c r="G43" s="76">
        <f t="shared" si="0"/>
        <v>14.715</v>
      </c>
      <c r="H43" s="26">
        <v>2.3544</v>
      </c>
      <c r="I43" s="22">
        <f t="shared" si="2"/>
        <v>11.772</v>
      </c>
    </row>
    <row r="44" spans="1:9" x14ac:dyDescent="0.25">
      <c r="A44" s="17">
        <v>5</v>
      </c>
      <c r="B44" s="17" t="s">
        <v>18</v>
      </c>
      <c r="C44" s="17" t="s">
        <v>268</v>
      </c>
      <c r="D44" s="17" t="s">
        <v>554</v>
      </c>
      <c r="E44" s="17" t="s">
        <v>555</v>
      </c>
      <c r="F44" s="17"/>
      <c r="G44" s="76">
        <f t="shared" si="0"/>
        <v>13.972499999999998</v>
      </c>
      <c r="H44" s="26">
        <v>2.2355999999999998</v>
      </c>
      <c r="I44" s="22">
        <f t="shared" si="2"/>
        <v>11.177999999999999</v>
      </c>
    </row>
    <row r="45" spans="1:9" x14ac:dyDescent="0.25">
      <c r="A45" s="17">
        <v>5</v>
      </c>
      <c r="B45" s="17" t="s">
        <v>18</v>
      </c>
      <c r="C45" s="17" t="s">
        <v>268</v>
      </c>
      <c r="D45" s="17"/>
      <c r="E45" s="17" t="s">
        <v>596</v>
      </c>
      <c r="F45" s="17"/>
      <c r="G45" s="76">
        <f t="shared" si="0"/>
        <v>6.25</v>
      </c>
      <c r="H45" s="26">
        <v>1</v>
      </c>
      <c r="I45" s="22">
        <f t="shared" si="2"/>
        <v>5</v>
      </c>
    </row>
    <row r="46" spans="1:9" x14ac:dyDescent="0.25">
      <c r="A46" s="17">
        <v>45</v>
      </c>
      <c r="B46" s="17" t="s">
        <v>18</v>
      </c>
      <c r="C46" s="17" t="s">
        <v>268</v>
      </c>
      <c r="D46" s="17">
        <v>14041</v>
      </c>
      <c r="E46" s="17" t="s">
        <v>404</v>
      </c>
      <c r="F46" s="17"/>
      <c r="G46" s="76">
        <f t="shared" si="0"/>
        <v>30.487500000000001</v>
      </c>
      <c r="H46" s="26">
        <v>0.54200000000000004</v>
      </c>
      <c r="I46" s="22">
        <f t="shared" si="2"/>
        <v>24.39</v>
      </c>
    </row>
    <row r="47" spans="1:9" x14ac:dyDescent="0.25">
      <c r="A47" s="17">
        <v>1</v>
      </c>
      <c r="B47" s="17" t="s">
        <v>18</v>
      </c>
      <c r="C47" s="17" t="s">
        <v>423</v>
      </c>
      <c r="D47" s="98">
        <v>260182</v>
      </c>
      <c r="E47" s="17" t="s">
        <v>440</v>
      </c>
      <c r="F47" s="17"/>
      <c r="G47" s="76">
        <f t="shared" si="0"/>
        <v>8.2956249999999994</v>
      </c>
      <c r="H47" s="26">
        <v>6.6364999999999998</v>
      </c>
      <c r="I47" s="22">
        <f t="shared" si="2"/>
        <v>6.6364999999999998</v>
      </c>
    </row>
    <row r="48" spans="1:9" x14ac:dyDescent="0.25">
      <c r="A48" s="17">
        <v>3</v>
      </c>
      <c r="B48" s="17" t="s">
        <v>18</v>
      </c>
      <c r="C48" s="17" t="s">
        <v>549</v>
      </c>
      <c r="D48" s="17" t="s">
        <v>550</v>
      </c>
      <c r="E48" s="17" t="s">
        <v>551</v>
      </c>
      <c r="F48" s="17"/>
      <c r="G48" s="76">
        <f t="shared" si="0"/>
        <v>64.162499999999994</v>
      </c>
      <c r="H48" s="26">
        <v>17.11</v>
      </c>
      <c r="I48" s="22">
        <f t="shared" si="2"/>
        <v>51.33</v>
      </c>
    </row>
    <row r="49" spans="1:9" x14ac:dyDescent="0.25">
      <c r="A49" s="17">
        <v>1</v>
      </c>
      <c r="B49" s="17" t="s">
        <v>18</v>
      </c>
      <c r="C49" s="17" t="s">
        <v>268</v>
      </c>
      <c r="D49" s="17" t="s">
        <v>552</v>
      </c>
      <c r="E49" s="17" t="s">
        <v>553</v>
      </c>
      <c r="F49" s="17"/>
      <c r="G49" s="76">
        <f t="shared" si="0"/>
        <v>56.536875000000002</v>
      </c>
      <c r="H49" s="26">
        <v>45.229500000000002</v>
      </c>
      <c r="I49" s="22">
        <f t="shared" si="2"/>
        <v>45.229500000000002</v>
      </c>
    </row>
    <row r="50" spans="1:9" x14ac:dyDescent="0.25">
      <c r="A50" s="17">
        <v>4</v>
      </c>
      <c r="B50" s="17" t="s">
        <v>18</v>
      </c>
      <c r="C50" s="17" t="s">
        <v>268</v>
      </c>
      <c r="D50" s="17" t="s">
        <v>554</v>
      </c>
      <c r="E50" s="17" t="s">
        <v>555</v>
      </c>
      <c r="F50" s="17"/>
      <c r="G50" s="76">
        <f t="shared" si="0"/>
        <v>11.177999999999999</v>
      </c>
      <c r="H50" s="26">
        <v>2.2355999999999998</v>
      </c>
      <c r="I50" s="22">
        <f t="shared" si="2"/>
        <v>8.9423999999999992</v>
      </c>
    </row>
    <row r="51" spans="1:9" x14ac:dyDescent="0.25">
      <c r="A51" s="17">
        <v>4</v>
      </c>
      <c r="B51" s="17" t="s">
        <v>18</v>
      </c>
      <c r="C51" s="17" t="s">
        <v>268</v>
      </c>
      <c r="D51" s="17">
        <v>14008</v>
      </c>
      <c r="E51" s="17" t="s">
        <v>350</v>
      </c>
      <c r="F51" s="17"/>
      <c r="G51" s="76">
        <f t="shared" si="0"/>
        <v>11.772</v>
      </c>
      <c r="H51" s="26">
        <v>2.3544</v>
      </c>
      <c r="I51" s="22">
        <f t="shared" si="2"/>
        <v>9.4176000000000002</v>
      </c>
    </row>
    <row r="52" spans="1:9" x14ac:dyDescent="0.25">
      <c r="A52" s="17">
        <v>4</v>
      </c>
      <c r="B52" s="17" t="s">
        <v>18</v>
      </c>
      <c r="C52" s="17" t="s">
        <v>268</v>
      </c>
      <c r="D52" s="17" t="s">
        <v>558</v>
      </c>
      <c r="E52" s="17" t="s">
        <v>559</v>
      </c>
      <c r="F52" s="17"/>
      <c r="G52" s="76">
        <f t="shared" si="0"/>
        <v>4.806</v>
      </c>
      <c r="H52" s="26">
        <v>0.96120000000000005</v>
      </c>
      <c r="I52" s="22">
        <f t="shared" si="2"/>
        <v>3.8448000000000002</v>
      </c>
    </row>
    <row r="53" spans="1:9" x14ac:dyDescent="0.25">
      <c r="A53" s="17">
        <v>1</v>
      </c>
      <c r="B53" s="44" t="s">
        <v>18</v>
      </c>
      <c r="C53" s="17" t="s">
        <v>268</v>
      </c>
      <c r="D53" s="17"/>
      <c r="E53" s="17" t="s">
        <v>488</v>
      </c>
      <c r="F53" s="17"/>
      <c r="G53" s="76">
        <f t="shared" si="0"/>
        <v>8.75</v>
      </c>
      <c r="H53" s="26">
        <v>7</v>
      </c>
      <c r="I53" s="22">
        <f t="shared" si="2"/>
        <v>7</v>
      </c>
    </row>
    <row r="54" spans="1:9" x14ac:dyDescent="0.25">
      <c r="A54" s="17">
        <v>10</v>
      </c>
      <c r="B54" s="17" t="s">
        <v>18</v>
      </c>
      <c r="C54" s="17" t="s">
        <v>268</v>
      </c>
      <c r="D54" s="17" t="s">
        <v>556</v>
      </c>
      <c r="E54" s="17" t="s">
        <v>557</v>
      </c>
      <c r="F54" s="17"/>
      <c r="G54" s="76">
        <f t="shared" si="0"/>
        <v>83.576249999999987</v>
      </c>
      <c r="H54" s="26">
        <v>6.6860999999999997</v>
      </c>
      <c r="I54" s="22">
        <f t="shared" si="2"/>
        <v>66.86099999999999</v>
      </c>
    </row>
    <row r="55" spans="1:9" x14ac:dyDescent="0.25">
      <c r="A55" s="17">
        <v>8</v>
      </c>
      <c r="B55" s="17" t="s">
        <v>18</v>
      </c>
      <c r="C55" s="17"/>
      <c r="D55" s="17"/>
      <c r="E55" s="17" t="s">
        <v>465</v>
      </c>
      <c r="F55" s="17"/>
      <c r="G55" s="76">
        <f t="shared" si="0"/>
        <v>10</v>
      </c>
      <c r="H55" s="26">
        <v>1</v>
      </c>
      <c r="I55" s="22">
        <f t="shared" si="2"/>
        <v>8</v>
      </c>
    </row>
    <row r="56" spans="1:9" x14ac:dyDescent="0.25">
      <c r="A56" s="17">
        <v>1</v>
      </c>
      <c r="B56" s="17" t="s">
        <v>18</v>
      </c>
      <c r="C56" s="17"/>
      <c r="D56" s="17"/>
      <c r="E56" s="17" t="s">
        <v>606</v>
      </c>
      <c r="F56" s="17"/>
      <c r="G56" s="76">
        <f t="shared" si="0"/>
        <v>27.5</v>
      </c>
      <c r="H56" s="26">
        <v>22</v>
      </c>
      <c r="I56" s="22">
        <f t="shared" si="2"/>
        <v>22</v>
      </c>
    </row>
    <row r="57" spans="1:9" x14ac:dyDescent="0.25">
      <c r="A57" s="17">
        <v>1</v>
      </c>
      <c r="B57" s="44" t="s">
        <v>18</v>
      </c>
      <c r="C57" s="17" t="s">
        <v>601</v>
      </c>
      <c r="D57" s="17" t="s">
        <v>602</v>
      </c>
      <c r="E57" s="17" t="s">
        <v>603</v>
      </c>
      <c r="F57" s="17"/>
      <c r="G57" s="76">
        <f t="shared" si="0"/>
        <v>97.5</v>
      </c>
      <c r="H57" s="26">
        <v>78</v>
      </c>
      <c r="I57" s="22">
        <f t="shared" si="2"/>
        <v>78</v>
      </c>
    </row>
    <row r="58" spans="1:9" x14ac:dyDescent="0.25">
      <c r="A58" s="17">
        <v>2</v>
      </c>
      <c r="B58" s="17" t="s">
        <v>18</v>
      </c>
      <c r="C58" s="17" t="s">
        <v>365</v>
      </c>
      <c r="D58" s="17" t="s">
        <v>518</v>
      </c>
      <c r="E58" s="17" t="s">
        <v>560</v>
      </c>
      <c r="F58" s="17"/>
      <c r="G58" s="76">
        <f t="shared" si="0"/>
        <v>86.315000000000012</v>
      </c>
      <c r="H58" s="26">
        <v>34.526000000000003</v>
      </c>
      <c r="I58" s="22">
        <f t="shared" si="2"/>
        <v>69.052000000000007</v>
      </c>
    </row>
    <row r="59" spans="1:9" x14ac:dyDescent="0.25">
      <c r="A59" s="17">
        <v>1</v>
      </c>
      <c r="B59" s="17" t="s">
        <v>18</v>
      </c>
      <c r="C59" s="17" t="s">
        <v>360</v>
      </c>
      <c r="D59" s="17" t="s">
        <v>561</v>
      </c>
      <c r="E59" s="17" t="s">
        <v>562</v>
      </c>
      <c r="F59" s="17"/>
      <c r="G59" s="76">
        <f t="shared" si="0"/>
        <v>1.3195000000000001</v>
      </c>
      <c r="H59" s="26">
        <v>1.0556000000000001</v>
      </c>
      <c r="I59" s="22">
        <f t="shared" si="2"/>
        <v>1.0556000000000001</v>
      </c>
    </row>
    <row r="60" spans="1:9" x14ac:dyDescent="0.25">
      <c r="A60" s="17">
        <v>10</v>
      </c>
      <c r="B60" s="17" t="s">
        <v>18</v>
      </c>
      <c r="C60" s="17" t="s">
        <v>563</v>
      </c>
      <c r="D60" s="17">
        <v>2012001</v>
      </c>
      <c r="E60" s="17" t="s">
        <v>564</v>
      </c>
      <c r="F60" s="17"/>
      <c r="G60" s="76">
        <f t="shared" si="0"/>
        <v>3.5999999999999996</v>
      </c>
      <c r="H60" s="26">
        <v>0.28799999999999998</v>
      </c>
      <c r="I60" s="22">
        <f t="shared" si="2"/>
        <v>2.88</v>
      </c>
    </row>
    <row r="61" spans="1:9" x14ac:dyDescent="0.25">
      <c r="A61" s="17">
        <v>10</v>
      </c>
      <c r="B61" s="17" t="s">
        <v>18</v>
      </c>
      <c r="C61" s="17" t="s">
        <v>563</v>
      </c>
      <c r="D61" s="17">
        <v>2012011</v>
      </c>
      <c r="E61" s="17" t="s">
        <v>565</v>
      </c>
      <c r="F61" s="17"/>
      <c r="G61" s="76">
        <f t="shared" si="0"/>
        <v>1.44</v>
      </c>
      <c r="H61" s="26">
        <v>0.1152</v>
      </c>
      <c r="I61" s="22">
        <f t="shared" si="2"/>
        <v>1.1519999999999999</v>
      </c>
    </row>
    <row r="62" spans="1:9" x14ac:dyDescent="0.25">
      <c r="A62" s="17">
        <v>1</v>
      </c>
      <c r="B62" s="17" t="s">
        <v>18</v>
      </c>
      <c r="C62" s="17" t="s">
        <v>360</v>
      </c>
      <c r="D62" s="17" t="s">
        <v>566</v>
      </c>
      <c r="E62" s="17" t="s">
        <v>567</v>
      </c>
      <c r="F62" s="17"/>
      <c r="G62" s="76">
        <f t="shared" si="0"/>
        <v>7.3450000000000006</v>
      </c>
      <c r="H62" s="26">
        <v>5.8760000000000003</v>
      </c>
      <c r="I62" s="22">
        <f t="shared" si="2"/>
        <v>5.8760000000000003</v>
      </c>
    </row>
    <row r="63" spans="1:9" x14ac:dyDescent="0.25">
      <c r="A63" s="17">
        <v>1</v>
      </c>
      <c r="B63" s="17" t="s">
        <v>18</v>
      </c>
      <c r="C63" s="17" t="s">
        <v>568</v>
      </c>
      <c r="D63" s="17" t="s">
        <v>569</v>
      </c>
      <c r="E63" s="17" t="s">
        <v>570</v>
      </c>
      <c r="F63" s="17"/>
      <c r="G63" s="76">
        <f>I63+I63*$H$66</f>
        <v>92.981250000000003</v>
      </c>
      <c r="H63" s="26">
        <v>74.385000000000005</v>
      </c>
      <c r="I63" s="22">
        <f t="shared" si="2"/>
        <v>74.385000000000005</v>
      </c>
    </row>
    <row r="64" spans="1:9" x14ac:dyDescent="0.25">
      <c r="A64" s="17"/>
      <c r="B64" s="17"/>
      <c r="C64" s="17"/>
      <c r="D64" s="17"/>
      <c r="E64" s="17"/>
      <c r="F64" s="17"/>
      <c r="G64" s="95"/>
    </row>
    <row r="65" spans="1:9" x14ac:dyDescent="0.25">
      <c r="A65" s="25"/>
      <c r="B65" s="25"/>
      <c r="C65" s="25"/>
      <c r="D65" s="25"/>
      <c r="E65" s="25"/>
      <c r="F65" s="57" t="s">
        <v>411</v>
      </c>
      <c r="G65" s="73">
        <f>SUM(G13:G64)</f>
        <v>2317.4732499999996</v>
      </c>
      <c r="I65" s="22">
        <f>SUM(I13:I64)</f>
        <v>1853.9785999999999</v>
      </c>
    </row>
    <row r="66" spans="1:9" x14ac:dyDescent="0.25">
      <c r="A66" s="29" t="s">
        <v>20</v>
      </c>
      <c r="B66" s="30"/>
      <c r="C66" s="30"/>
      <c r="D66" s="30"/>
      <c r="E66" s="30"/>
      <c r="F66" s="31" t="s">
        <v>21</v>
      </c>
      <c r="G66" s="75"/>
      <c r="H66" s="18">
        <v>0.25</v>
      </c>
      <c r="I66" s="22">
        <f>I65+I65*H66</f>
        <v>2317.47325</v>
      </c>
    </row>
    <row r="67" spans="1:9" x14ac:dyDescent="0.25">
      <c r="A67" s="29" t="s">
        <v>22</v>
      </c>
      <c r="B67" s="30"/>
      <c r="C67" s="30"/>
      <c r="D67" s="30"/>
      <c r="E67" s="30"/>
      <c r="F67" s="34"/>
      <c r="G67" s="74"/>
    </row>
    <row r="68" spans="1:9" x14ac:dyDescent="0.25">
      <c r="A68" s="35"/>
      <c r="B68" s="36"/>
      <c r="C68" s="36"/>
      <c r="D68" s="36"/>
      <c r="E68" s="36"/>
      <c r="F68" s="31" t="s">
        <v>23</v>
      </c>
      <c r="G68" s="75"/>
    </row>
    <row r="69" spans="1:9" x14ac:dyDescent="0.25">
      <c r="A69" s="29" t="s">
        <v>587</v>
      </c>
      <c r="B69" s="30"/>
      <c r="C69" s="30"/>
      <c r="D69" s="30"/>
      <c r="E69" s="30"/>
      <c r="F69" s="34"/>
      <c r="G69" s="74"/>
    </row>
    <row r="71" spans="1:9" x14ac:dyDescent="0.25">
      <c r="A71" t="s">
        <v>498</v>
      </c>
      <c r="I71" s="26"/>
    </row>
    <row r="72" spans="1:9" x14ac:dyDescent="0.25">
      <c r="A72">
        <v>3</v>
      </c>
      <c r="C72" s="99">
        <v>44181</v>
      </c>
      <c r="E72" t="s">
        <v>613</v>
      </c>
    </row>
    <row r="73" spans="1:9" x14ac:dyDescent="0.25">
      <c r="A73">
        <v>9</v>
      </c>
      <c r="C73" s="99">
        <v>44217</v>
      </c>
      <c r="E73" t="s">
        <v>614</v>
      </c>
    </row>
    <row r="74" spans="1:9" x14ac:dyDescent="0.25">
      <c r="A74">
        <v>8</v>
      </c>
      <c r="C74" s="99">
        <v>44218</v>
      </c>
      <c r="E74" t="s">
        <v>614</v>
      </c>
    </row>
    <row r="75" spans="1:9" x14ac:dyDescent="0.25">
      <c r="A75">
        <v>2</v>
      </c>
      <c r="C75" s="99">
        <v>44225</v>
      </c>
      <c r="E75" t="s">
        <v>615</v>
      </c>
    </row>
    <row r="76" spans="1:9" x14ac:dyDescent="0.25">
      <c r="A76">
        <v>9</v>
      </c>
      <c r="C76" s="99">
        <v>44235</v>
      </c>
      <c r="E76" t="s">
        <v>616</v>
      </c>
    </row>
    <row r="77" spans="1:9" x14ac:dyDescent="0.25">
      <c r="A77">
        <v>5</v>
      </c>
      <c r="C77" s="99">
        <v>44237</v>
      </c>
      <c r="E77" t="s">
        <v>617</v>
      </c>
    </row>
    <row r="78" spans="1:9" x14ac:dyDescent="0.25">
      <c r="A78">
        <v>3</v>
      </c>
      <c r="C78" s="99">
        <v>44238</v>
      </c>
      <c r="E78" t="s">
        <v>618</v>
      </c>
    </row>
    <row r="79" spans="1:9" x14ac:dyDescent="0.25">
      <c r="A79">
        <v>5</v>
      </c>
      <c r="C79" s="99">
        <v>44239</v>
      </c>
      <c r="E79" t="s">
        <v>619</v>
      </c>
    </row>
    <row r="80" spans="1:9" x14ac:dyDescent="0.25">
      <c r="A80">
        <v>3</v>
      </c>
      <c r="C80" s="99">
        <v>44242</v>
      </c>
      <c r="E80" t="s">
        <v>620</v>
      </c>
    </row>
    <row r="81" spans="1:9" x14ac:dyDescent="0.25">
      <c r="A81">
        <v>5</v>
      </c>
      <c r="C81" s="99">
        <v>44243</v>
      </c>
      <c r="E81" t="s">
        <v>621</v>
      </c>
    </row>
    <row r="82" spans="1:9" x14ac:dyDescent="0.25">
      <c r="A82">
        <v>6</v>
      </c>
      <c r="C82" s="99">
        <v>44274</v>
      </c>
      <c r="E82" t="s">
        <v>622</v>
      </c>
    </row>
    <row r="83" spans="1:9" x14ac:dyDescent="0.25">
      <c r="A83">
        <v>4</v>
      </c>
      <c r="C83" s="99">
        <v>44279</v>
      </c>
      <c r="E83" t="s">
        <v>623</v>
      </c>
    </row>
    <row r="84" spans="1:9" x14ac:dyDescent="0.25">
      <c r="A84">
        <v>3</v>
      </c>
      <c r="C84" s="99">
        <v>44286</v>
      </c>
      <c r="E84" t="s">
        <v>624</v>
      </c>
    </row>
    <row r="86" spans="1:9" x14ac:dyDescent="0.25">
      <c r="A86">
        <f>SUM(A72:A85)</f>
        <v>65</v>
      </c>
      <c r="C86" t="s">
        <v>627</v>
      </c>
      <c r="E86" t="s">
        <v>635</v>
      </c>
      <c r="F86" s="26">
        <f>25*A86</f>
        <v>1625</v>
      </c>
      <c r="G86" s="26"/>
    </row>
    <row r="87" spans="1:9" x14ac:dyDescent="0.25">
      <c r="E87" t="s">
        <v>636</v>
      </c>
      <c r="F87" s="26">
        <v>2317</v>
      </c>
      <c r="G87" s="26"/>
    </row>
    <row r="88" spans="1:9" x14ac:dyDescent="0.25">
      <c r="E88" t="s">
        <v>412</v>
      </c>
      <c r="F88" s="22">
        <v>150</v>
      </c>
      <c r="G88" s="22"/>
    </row>
    <row r="89" spans="1:9" x14ac:dyDescent="0.25">
      <c r="F89" s="100"/>
      <c r="G89" s="95"/>
    </row>
    <row r="90" spans="1:9" x14ac:dyDescent="0.25">
      <c r="E90" t="s">
        <v>411</v>
      </c>
      <c r="F90" s="22">
        <f>SUM(F86:F88)</f>
        <v>4092</v>
      </c>
      <c r="G90" s="22"/>
    </row>
    <row r="91" spans="1:9" x14ac:dyDescent="0.25">
      <c r="F91" s="103" t="s">
        <v>637</v>
      </c>
      <c r="G91" s="103"/>
    </row>
    <row r="92" spans="1:9" x14ac:dyDescent="0.25">
      <c r="A92" s="96" t="s">
        <v>103</v>
      </c>
    </row>
    <row r="93" spans="1:9" x14ac:dyDescent="0.25">
      <c r="F93" s="26"/>
      <c r="G93" s="26"/>
    </row>
    <row r="94" spans="1:9" x14ac:dyDescent="0.25">
      <c r="A94">
        <v>1</v>
      </c>
      <c r="B94" s="74" t="s">
        <v>18</v>
      </c>
      <c r="C94" t="s">
        <v>571</v>
      </c>
      <c r="D94" t="s">
        <v>572</v>
      </c>
      <c r="E94" t="s">
        <v>573</v>
      </c>
      <c r="F94" s="26">
        <v>50</v>
      </c>
      <c r="G94" s="26"/>
      <c r="H94" s="26">
        <v>39.298000000000002</v>
      </c>
      <c r="I94" t="s">
        <v>626</v>
      </c>
    </row>
    <row r="95" spans="1:9" x14ac:dyDescent="0.25">
      <c r="A95">
        <v>2</v>
      </c>
      <c r="B95" t="s">
        <v>18</v>
      </c>
      <c r="E95" t="s">
        <v>625</v>
      </c>
      <c r="F95" s="26">
        <v>560</v>
      </c>
      <c r="G95" s="26"/>
      <c r="H95">
        <v>195</v>
      </c>
      <c r="I95">
        <v>385</v>
      </c>
    </row>
    <row r="96" spans="1:9" x14ac:dyDescent="0.25">
      <c r="F96" s="26"/>
      <c r="G96" s="26"/>
    </row>
    <row r="97" spans="1:7" x14ac:dyDescent="0.25">
      <c r="A97" t="s">
        <v>628</v>
      </c>
      <c r="C97" t="s">
        <v>629</v>
      </c>
      <c r="D97" t="s">
        <v>630</v>
      </c>
      <c r="F97" s="26"/>
      <c r="G97" s="26"/>
    </row>
    <row r="98" spans="1:7" x14ac:dyDescent="0.25">
      <c r="A98" t="s">
        <v>631</v>
      </c>
      <c r="C98" s="100" t="s">
        <v>632</v>
      </c>
      <c r="D98" t="s">
        <v>633</v>
      </c>
      <c r="F98" s="26"/>
      <c r="G98" s="26"/>
    </row>
    <row r="99" spans="1:7" x14ac:dyDescent="0.25">
      <c r="C99" s="101" t="s">
        <v>645</v>
      </c>
      <c r="F99" s="32">
        <f>7*20</f>
        <v>140</v>
      </c>
      <c r="G99" s="71"/>
    </row>
    <row r="100" spans="1:7" x14ac:dyDescent="0.25">
      <c r="C100" s="101"/>
      <c r="F100" s="71"/>
      <c r="G100" s="71"/>
    </row>
    <row r="101" spans="1:7" x14ac:dyDescent="0.25">
      <c r="E101" s="96" t="s">
        <v>634</v>
      </c>
      <c r="F101" s="102">
        <f>SUM(F94:F99)</f>
        <v>750</v>
      </c>
      <c r="G101" s="102"/>
    </row>
    <row r="102" spans="1:7" ht="71.25" customHeight="1" x14ac:dyDescent="0.25">
      <c r="E102" s="96"/>
      <c r="F102" s="102"/>
      <c r="G102" s="102"/>
    </row>
    <row r="103" spans="1:7" ht="73.5" customHeight="1" x14ac:dyDescent="0.25">
      <c r="E103" s="96"/>
      <c r="F103" s="102"/>
      <c r="G103" s="102"/>
    </row>
    <row r="104" spans="1:7" x14ac:dyDescent="0.25">
      <c r="A104" s="96" t="s">
        <v>597</v>
      </c>
      <c r="F104" s="26"/>
      <c r="G104" s="26"/>
    </row>
    <row r="105" spans="1:7" x14ac:dyDescent="0.25">
      <c r="F105" s="26"/>
      <c r="G105" s="26"/>
    </row>
    <row r="106" spans="1:7" x14ac:dyDescent="0.25">
      <c r="A106">
        <v>1</v>
      </c>
      <c r="B106" t="s">
        <v>18</v>
      </c>
      <c r="E106" t="s">
        <v>598</v>
      </c>
      <c r="F106" s="26">
        <v>310</v>
      </c>
      <c r="G106" s="26"/>
    </row>
    <row r="107" spans="1:7" x14ac:dyDescent="0.25">
      <c r="A107">
        <v>1</v>
      </c>
      <c r="B107" t="s">
        <v>18</v>
      </c>
      <c r="E107" t="s">
        <v>600</v>
      </c>
      <c r="F107" s="26">
        <v>40</v>
      </c>
      <c r="G107" s="26"/>
    </row>
    <row r="108" spans="1:7" x14ac:dyDescent="0.25">
      <c r="A108">
        <v>1</v>
      </c>
      <c r="B108" t="s">
        <v>18</v>
      </c>
      <c r="E108" t="s">
        <v>599</v>
      </c>
      <c r="F108" s="26">
        <v>15</v>
      </c>
      <c r="G108" s="26"/>
    </row>
    <row r="110" spans="1:7" x14ac:dyDescent="0.25">
      <c r="A110" t="s">
        <v>638</v>
      </c>
      <c r="C110" t="s">
        <v>639</v>
      </c>
      <c r="D110" t="s">
        <v>640</v>
      </c>
    </row>
    <row r="111" spans="1:7" x14ac:dyDescent="0.25">
      <c r="A111" t="s">
        <v>643</v>
      </c>
      <c r="C111" s="100" t="s">
        <v>641</v>
      </c>
      <c r="D111" t="s">
        <v>642</v>
      </c>
    </row>
    <row r="112" spans="1:7" x14ac:dyDescent="0.25">
      <c r="C112" s="101" t="s">
        <v>644</v>
      </c>
      <c r="F112" s="32">
        <f>5.5*20</f>
        <v>110</v>
      </c>
    </row>
    <row r="114" spans="5:6" x14ac:dyDescent="0.25">
      <c r="E114" s="96" t="s">
        <v>646</v>
      </c>
      <c r="F114" s="104">
        <f>SUM(F106:F112)</f>
        <v>475</v>
      </c>
    </row>
  </sheetData>
  <mergeCells count="8">
    <mergeCell ref="A9:E9"/>
    <mergeCell ref="A10:E10"/>
    <mergeCell ref="A1:E1"/>
    <mergeCell ref="A2:E2"/>
    <mergeCell ref="A3:E3"/>
    <mergeCell ref="A4:E4"/>
    <mergeCell ref="A7:E7"/>
    <mergeCell ref="A8:E8"/>
  </mergeCells>
  <phoneticPr fontId="14" type="noConversion"/>
  <pageMargins left="0.31496062992125984" right="0.11811023622047245" top="0.35433070866141736" bottom="0.35433070866141736" header="0.31496062992125984" footer="0.31496062992125984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A413-2E9A-4508-9B9B-AB8175A373F5}">
  <sheetPr>
    <pageSetUpPr fitToPage="1"/>
  </sheetPr>
  <dimension ref="A1:P89"/>
  <sheetViews>
    <sheetView topLeftCell="A33" workbookViewId="0">
      <selection activeCell="F45" sqref="A1:F45"/>
    </sheetView>
  </sheetViews>
  <sheetFormatPr defaultRowHeight="15" x14ac:dyDescent="0.25"/>
  <cols>
    <col min="1" max="1" width="5.5703125" customWidth="1"/>
    <col min="2" max="2" width="4.140625" customWidth="1"/>
    <col min="3" max="3" width="10.42578125" customWidth="1"/>
    <col min="4" max="4" width="8.7109375" customWidth="1"/>
    <col min="5" max="5" width="24.85546875" customWidth="1"/>
    <col min="6" max="6" width="41" customWidth="1"/>
    <col min="8" max="8" width="9.42578125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698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107"/>
      <c r="B6" s="107"/>
      <c r="C6" s="107"/>
      <c r="D6" s="107"/>
      <c r="E6" s="107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344" t="s">
        <v>729</v>
      </c>
      <c r="B9" s="345"/>
      <c r="C9" s="345"/>
      <c r="D9" s="345"/>
      <c r="E9" s="346"/>
      <c r="F9" s="9"/>
    </row>
    <row r="10" spans="1:16" x14ac:dyDescent="0.25">
      <c r="A10" s="329" t="s">
        <v>730</v>
      </c>
      <c r="B10" s="330"/>
      <c r="C10" s="330"/>
      <c r="D10" s="330"/>
      <c r="E10" s="331"/>
      <c r="F10" s="9" t="s">
        <v>8</v>
      </c>
      <c r="P10">
        <v>1</v>
      </c>
    </row>
    <row r="11" spans="1:16" x14ac:dyDescent="0.25">
      <c r="A11" s="332" t="s">
        <v>332</v>
      </c>
      <c r="B11" s="333"/>
      <c r="C11" s="333"/>
      <c r="D11" s="333"/>
      <c r="E11" s="334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17" t="s">
        <v>709</v>
      </c>
      <c r="B14" s="17">
        <v>8</v>
      </c>
      <c r="C14" s="17"/>
      <c r="D14" s="17"/>
      <c r="E14" s="17" t="s">
        <v>482</v>
      </c>
      <c r="F14" s="17"/>
      <c r="G14" s="26"/>
    </row>
    <row r="15" spans="1:16" x14ac:dyDescent="0.25">
      <c r="A15" s="17" t="s">
        <v>17</v>
      </c>
      <c r="B15" s="17">
        <v>10</v>
      </c>
      <c r="C15" s="17"/>
      <c r="D15" s="17"/>
      <c r="E15" s="17" t="s">
        <v>710</v>
      </c>
      <c r="F15" s="23"/>
      <c r="G15" s="28"/>
      <c r="H15" s="50"/>
    </row>
    <row r="16" spans="1:16" x14ac:dyDescent="0.25">
      <c r="A16" s="17" t="s">
        <v>17</v>
      </c>
      <c r="B16" s="17">
        <v>30</v>
      </c>
      <c r="C16" s="17"/>
      <c r="D16" s="17"/>
      <c r="E16" s="17" t="s">
        <v>711</v>
      </c>
      <c r="F16" s="17"/>
      <c r="G16" s="26"/>
    </row>
    <row r="17" spans="1:10" x14ac:dyDescent="0.25">
      <c r="A17" s="17" t="s">
        <v>17</v>
      </c>
      <c r="B17" s="17">
        <v>20</v>
      </c>
      <c r="C17" s="17"/>
      <c r="D17" s="17"/>
      <c r="E17" s="17" t="s">
        <v>650</v>
      </c>
      <c r="F17" s="23"/>
      <c r="G17" s="28"/>
      <c r="H17" s="50"/>
    </row>
    <row r="18" spans="1:10" x14ac:dyDescent="0.25">
      <c r="A18" s="17" t="s">
        <v>709</v>
      </c>
      <c r="B18" s="17">
        <v>1</v>
      </c>
      <c r="C18" s="17"/>
      <c r="D18" s="17"/>
      <c r="E18" s="17" t="s">
        <v>712</v>
      </c>
      <c r="F18" s="23"/>
      <c r="G18" s="28"/>
      <c r="H18" s="50"/>
    </row>
    <row r="19" spans="1:10" x14ac:dyDescent="0.25">
      <c r="A19" s="17" t="s">
        <v>17</v>
      </c>
      <c r="B19" s="17">
        <v>70</v>
      </c>
      <c r="C19" s="17"/>
      <c r="D19" s="17"/>
      <c r="E19" s="17" t="s">
        <v>713</v>
      </c>
      <c r="F19" s="23"/>
      <c r="G19" s="28"/>
      <c r="H19" s="50"/>
    </row>
    <row r="20" spans="1:10" x14ac:dyDescent="0.25">
      <c r="A20" s="17" t="s">
        <v>17</v>
      </c>
      <c r="B20" s="17">
        <v>40</v>
      </c>
      <c r="C20" s="17"/>
      <c r="D20" s="17"/>
      <c r="E20" s="17" t="s">
        <v>714</v>
      </c>
      <c r="F20" s="23"/>
      <c r="G20" s="28"/>
      <c r="H20" s="50"/>
    </row>
    <row r="21" spans="1:10" x14ac:dyDescent="0.25">
      <c r="A21" s="17" t="s">
        <v>17</v>
      </c>
      <c r="B21" s="17">
        <v>10</v>
      </c>
      <c r="C21" s="17"/>
      <c r="D21" s="17"/>
      <c r="E21" s="17" t="s">
        <v>715</v>
      </c>
      <c r="F21" s="23"/>
      <c r="G21" s="28"/>
      <c r="J21" s="50"/>
    </row>
    <row r="22" spans="1:10" x14ac:dyDescent="0.25">
      <c r="A22" s="17" t="s">
        <v>17</v>
      </c>
      <c r="B22" s="17">
        <v>10</v>
      </c>
      <c r="C22" s="17"/>
      <c r="D22" s="17"/>
      <c r="E22" s="17" t="s">
        <v>716</v>
      </c>
      <c r="F22" s="23"/>
      <c r="G22" s="28"/>
      <c r="H22" s="50"/>
    </row>
    <row r="23" spans="1:10" x14ac:dyDescent="0.25">
      <c r="A23" s="17" t="s">
        <v>709</v>
      </c>
      <c r="B23" s="17">
        <v>1</v>
      </c>
      <c r="C23" s="17"/>
      <c r="D23" s="17"/>
      <c r="E23" s="17" t="s">
        <v>717</v>
      </c>
      <c r="F23" s="23"/>
      <c r="G23" s="28"/>
      <c r="H23" s="26"/>
    </row>
    <row r="24" spans="1:10" x14ac:dyDescent="0.25">
      <c r="A24" s="17" t="s">
        <v>709</v>
      </c>
      <c r="B24" s="17">
        <v>6</v>
      </c>
      <c r="C24" s="17"/>
      <c r="D24" s="17"/>
      <c r="E24" s="17" t="s">
        <v>487</v>
      </c>
      <c r="F24" s="23"/>
      <c r="H24" s="50"/>
    </row>
    <row r="25" spans="1:10" x14ac:dyDescent="0.25">
      <c r="A25" s="17" t="s">
        <v>709</v>
      </c>
      <c r="B25" s="17">
        <v>6</v>
      </c>
      <c r="C25" s="17"/>
      <c r="D25" s="17"/>
      <c r="E25" s="17" t="s">
        <v>718</v>
      </c>
      <c r="F25" s="23"/>
      <c r="H25" s="50"/>
    </row>
    <row r="26" spans="1:10" x14ac:dyDescent="0.25">
      <c r="A26" s="17" t="s">
        <v>709</v>
      </c>
      <c r="B26" s="17">
        <v>5</v>
      </c>
      <c r="C26" s="17"/>
      <c r="D26" s="17"/>
      <c r="E26" s="17" t="s">
        <v>719</v>
      </c>
      <c r="F26" s="23"/>
      <c r="H26" s="28"/>
    </row>
    <row r="27" spans="1:10" x14ac:dyDescent="0.25">
      <c r="A27" s="17" t="s">
        <v>709</v>
      </c>
      <c r="B27" s="17">
        <v>8</v>
      </c>
      <c r="C27" s="17"/>
      <c r="D27" s="17"/>
      <c r="E27" s="17" t="s">
        <v>404</v>
      </c>
      <c r="F27" s="23"/>
      <c r="H27" s="28"/>
    </row>
    <row r="28" spans="1:10" x14ac:dyDescent="0.25">
      <c r="A28" s="17" t="s">
        <v>709</v>
      </c>
      <c r="B28" s="17">
        <v>3</v>
      </c>
      <c r="C28" s="17"/>
      <c r="D28" s="17"/>
      <c r="E28" s="17" t="s">
        <v>465</v>
      </c>
      <c r="F28" s="23"/>
      <c r="H28" s="28"/>
    </row>
    <row r="29" spans="1:10" x14ac:dyDescent="0.25">
      <c r="A29" s="17" t="s">
        <v>709</v>
      </c>
      <c r="B29" s="17">
        <v>1</v>
      </c>
      <c r="C29" s="17"/>
      <c r="D29" s="17"/>
      <c r="E29" s="17" t="s">
        <v>720</v>
      </c>
      <c r="F29" s="23"/>
      <c r="H29" s="28"/>
    </row>
    <row r="30" spans="1:10" x14ac:dyDescent="0.25">
      <c r="A30" s="17" t="s">
        <v>709</v>
      </c>
      <c r="B30" s="17">
        <v>1</v>
      </c>
      <c r="C30" s="17"/>
      <c r="D30" s="17"/>
      <c r="E30" s="17" t="s">
        <v>462</v>
      </c>
      <c r="F30" s="23"/>
      <c r="H30" s="28"/>
    </row>
    <row r="31" spans="1:10" x14ac:dyDescent="0.25">
      <c r="A31" s="17" t="s">
        <v>709</v>
      </c>
      <c r="B31" s="17">
        <v>2</v>
      </c>
      <c r="C31" s="17"/>
      <c r="D31" s="17"/>
      <c r="E31" s="17" t="s">
        <v>721</v>
      </c>
      <c r="F31" s="17"/>
      <c r="H31" s="28"/>
    </row>
    <row r="32" spans="1:10" x14ac:dyDescent="0.25">
      <c r="A32" s="17" t="s">
        <v>709</v>
      </c>
      <c r="B32" s="17">
        <v>1</v>
      </c>
      <c r="C32" s="17"/>
      <c r="D32" s="17"/>
      <c r="E32" s="17" t="s">
        <v>722</v>
      </c>
      <c r="F32" s="17"/>
      <c r="H32" s="28"/>
    </row>
    <row r="33" spans="1:8" x14ac:dyDescent="0.25">
      <c r="A33" s="17" t="s">
        <v>17</v>
      </c>
      <c r="B33" s="17">
        <v>10</v>
      </c>
      <c r="C33" s="17"/>
      <c r="D33" s="17"/>
      <c r="E33" s="17" t="s">
        <v>723</v>
      </c>
      <c r="F33" s="17"/>
      <c r="H33" s="28"/>
    </row>
    <row r="34" spans="1:8" x14ac:dyDescent="0.25">
      <c r="A34" s="17" t="s">
        <v>17</v>
      </c>
      <c r="B34" s="17">
        <v>17</v>
      </c>
      <c r="C34" s="17"/>
      <c r="D34" s="17"/>
      <c r="E34" s="17" t="s">
        <v>459</v>
      </c>
      <c r="F34" s="23"/>
      <c r="H34" s="28"/>
    </row>
    <row r="35" spans="1:8" x14ac:dyDescent="0.25">
      <c r="A35" s="17" t="s">
        <v>709</v>
      </c>
      <c r="B35" s="17">
        <v>1</v>
      </c>
      <c r="C35" s="17"/>
      <c r="D35" s="17"/>
      <c r="E35" s="17" t="s">
        <v>724</v>
      </c>
      <c r="F35" s="23"/>
      <c r="H35" s="28"/>
    </row>
    <row r="36" spans="1:8" x14ac:dyDescent="0.25">
      <c r="A36" s="17" t="s">
        <v>709</v>
      </c>
      <c r="B36" s="17">
        <v>1</v>
      </c>
      <c r="C36" s="17"/>
      <c r="D36" s="17"/>
      <c r="E36" s="17" t="s">
        <v>725</v>
      </c>
      <c r="F36" s="21"/>
    </row>
    <row r="37" spans="1:8" x14ac:dyDescent="0.25">
      <c r="A37" s="17" t="s">
        <v>709</v>
      </c>
      <c r="B37" s="17">
        <v>1</v>
      </c>
      <c r="C37" s="17"/>
      <c r="D37" s="25"/>
      <c r="E37" s="17" t="s">
        <v>726</v>
      </c>
      <c r="F37" s="56"/>
      <c r="H37" s="28"/>
    </row>
    <row r="38" spans="1:8" x14ac:dyDescent="0.25">
      <c r="A38" s="17"/>
      <c r="B38" s="17"/>
      <c r="C38" s="17"/>
      <c r="D38" s="25"/>
      <c r="E38" s="17" t="s">
        <v>692</v>
      </c>
      <c r="F38" s="57"/>
    </row>
    <row r="39" spans="1:8" x14ac:dyDescent="0.25">
      <c r="A39" s="25"/>
      <c r="B39" s="25"/>
      <c r="C39" s="25"/>
      <c r="D39" s="25"/>
      <c r="E39" s="25"/>
      <c r="F39" s="25"/>
    </row>
    <row r="40" spans="1:8" x14ac:dyDescent="0.25">
      <c r="A40" s="29" t="s">
        <v>20</v>
      </c>
      <c r="B40" s="30"/>
      <c r="C40" s="30"/>
      <c r="D40" s="30"/>
      <c r="E40" s="30"/>
      <c r="F40" s="31" t="s">
        <v>21</v>
      </c>
    </row>
    <row r="41" spans="1:8" x14ac:dyDescent="0.25">
      <c r="A41" s="29"/>
      <c r="B41" s="30"/>
      <c r="C41" s="30"/>
      <c r="D41" s="30"/>
      <c r="E41" s="30"/>
      <c r="F41" s="33"/>
    </row>
    <row r="42" spans="1:8" x14ac:dyDescent="0.25">
      <c r="A42" s="29" t="s">
        <v>22</v>
      </c>
      <c r="B42" s="30"/>
      <c r="C42" s="30"/>
      <c r="D42" s="30"/>
      <c r="E42" s="30"/>
      <c r="F42" s="34"/>
    </row>
    <row r="43" spans="1:8" x14ac:dyDescent="0.25">
      <c r="A43" s="35"/>
      <c r="B43" s="36"/>
      <c r="C43" s="36"/>
      <c r="D43" s="36"/>
      <c r="E43" s="36"/>
      <c r="F43" s="31" t="s">
        <v>23</v>
      </c>
    </row>
    <row r="44" spans="1:8" x14ac:dyDescent="0.25">
      <c r="A44" s="29" t="s">
        <v>699</v>
      </c>
      <c r="B44" s="30"/>
      <c r="C44" s="30"/>
      <c r="D44" s="30"/>
      <c r="E44" s="30"/>
      <c r="F44" s="37"/>
    </row>
    <row r="45" spans="1:8" x14ac:dyDescent="0.25">
      <c r="A45" s="38"/>
      <c r="B45" s="39"/>
      <c r="C45" s="39"/>
      <c r="D45" s="39"/>
      <c r="E45" s="39"/>
      <c r="F45" s="34"/>
    </row>
    <row r="48" spans="1:8" x14ac:dyDescent="0.25">
      <c r="F48" s="26"/>
    </row>
    <row r="49" spans="2:8" x14ac:dyDescent="0.25">
      <c r="B49" s="108" t="s">
        <v>700</v>
      </c>
      <c r="F49" s="26"/>
      <c r="H49" s="26"/>
    </row>
    <row r="50" spans="2:8" x14ac:dyDescent="0.25">
      <c r="F50" s="26"/>
      <c r="H50" s="26"/>
    </row>
    <row r="51" spans="2:8" x14ac:dyDescent="0.25">
      <c r="B51" t="s">
        <v>701</v>
      </c>
      <c r="C51">
        <v>4</v>
      </c>
      <c r="D51" t="s">
        <v>702</v>
      </c>
      <c r="F51" s="26"/>
      <c r="H51" s="26"/>
    </row>
    <row r="52" spans="2:8" x14ac:dyDescent="0.25">
      <c r="B52" t="s">
        <v>703</v>
      </c>
      <c r="C52">
        <v>2</v>
      </c>
      <c r="D52" t="s">
        <v>704</v>
      </c>
      <c r="F52" s="26"/>
      <c r="H52" s="26"/>
    </row>
    <row r="53" spans="2:8" x14ac:dyDescent="0.25">
      <c r="B53" t="s">
        <v>705</v>
      </c>
      <c r="C53">
        <v>5</v>
      </c>
      <c r="D53" t="s">
        <v>383</v>
      </c>
      <c r="F53" s="26"/>
      <c r="H53" s="26"/>
    </row>
    <row r="54" spans="2:8" x14ac:dyDescent="0.25">
      <c r="B54" t="s">
        <v>706</v>
      </c>
      <c r="C54" s="100">
        <v>3</v>
      </c>
      <c r="D54" t="s">
        <v>707</v>
      </c>
      <c r="F54" s="26"/>
      <c r="H54" s="26"/>
    </row>
    <row r="55" spans="2:8" x14ac:dyDescent="0.25">
      <c r="F55" s="26"/>
      <c r="H55" s="26"/>
    </row>
    <row r="56" spans="2:8" x14ac:dyDescent="0.25">
      <c r="C56">
        <f>SUM(C51:C55)</f>
        <v>14</v>
      </c>
      <c r="D56" t="s">
        <v>708</v>
      </c>
      <c r="F56" s="26">
        <f>C56*23</f>
        <v>322</v>
      </c>
      <c r="H56" s="26"/>
    </row>
    <row r="57" spans="2:8" x14ac:dyDescent="0.25">
      <c r="F57" s="26"/>
      <c r="H57" s="26"/>
    </row>
    <row r="58" spans="2:8" x14ac:dyDescent="0.25">
      <c r="B58" t="s">
        <v>709</v>
      </c>
      <c r="C58">
        <v>8</v>
      </c>
      <c r="D58" t="s">
        <v>482</v>
      </c>
      <c r="F58" s="26">
        <f t="shared" ref="F58:F81" si="0">H58+H58*$G$83</f>
        <v>2.4</v>
      </c>
      <c r="G58">
        <v>0.25</v>
      </c>
      <c r="H58" s="26">
        <f t="shared" ref="H58:H81" si="1">G58*C58</f>
        <v>2</v>
      </c>
    </row>
    <row r="59" spans="2:8" x14ac:dyDescent="0.25">
      <c r="B59" t="s">
        <v>17</v>
      </c>
      <c r="C59">
        <v>10</v>
      </c>
      <c r="D59" t="s">
        <v>710</v>
      </c>
      <c r="F59" s="26">
        <f t="shared" si="0"/>
        <v>1.2</v>
      </c>
      <c r="G59">
        <v>0.1</v>
      </c>
      <c r="H59" s="26">
        <f t="shared" si="1"/>
        <v>1</v>
      </c>
    </row>
    <row r="60" spans="2:8" x14ac:dyDescent="0.25">
      <c r="B60" t="s">
        <v>17</v>
      </c>
      <c r="C60">
        <v>30</v>
      </c>
      <c r="D60" t="s">
        <v>711</v>
      </c>
      <c r="F60" s="26">
        <f t="shared" si="0"/>
        <v>4.6800000000000006</v>
      </c>
      <c r="G60">
        <v>0.13</v>
      </c>
      <c r="H60" s="26">
        <f t="shared" si="1"/>
        <v>3.9000000000000004</v>
      </c>
    </row>
    <row r="61" spans="2:8" x14ac:dyDescent="0.25">
      <c r="B61" t="s">
        <v>17</v>
      </c>
      <c r="C61">
        <v>20</v>
      </c>
      <c r="D61" t="s">
        <v>650</v>
      </c>
      <c r="F61" s="26">
        <f t="shared" si="0"/>
        <v>5.5200000000000005</v>
      </c>
      <c r="G61">
        <v>0.23</v>
      </c>
      <c r="H61" s="26">
        <f t="shared" si="1"/>
        <v>4.6000000000000005</v>
      </c>
    </row>
    <row r="62" spans="2:8" x14ac:dyDescent="0.25">
      <c r="B62" t="s">
        <v>709</v>
      </c>
      <c r="C62">
        <v>1</v>
      </c>
      <c r="D62" t="s">
        <v>712</v>
      </c>
      <c r="F62" s="26">
        <f t="shared" si="0"/>
        <v>44.4</v>
      </c>
      <c r="G62">
        <v>37</v>
      </c>
      <c r="H62" s="26">
        <f t="shared" si="1"/>
        <v>37</v>
      </c>
    </row>
    <row r="63" spans="2:8" x14ac:dyDescent="0.25">
      <c r="B63" t="s">
        <v>17</v>
      </c>
      <c r="C63">
        <v>70</v>
      </c>
      <c r="D63" t="s">
        <v>713</v>
      </c>
      <c r="F63" s="26">
        <f t="shared" si="0"/>
        <v>10.92</v>
      </c>
      <c r="G63">
        <v>0.13</v>
      </c>
      <c r="H63" s="26">
        <f t="shared" si="1"/>
        <v>9.1</v>
      </c>
    </row>
    <row r="64" spans="2:8" x14ac:dyDescent="0.25">
      <c r="B64" t="s">
        <v>17</v>
      </c>
      <c r="C64">
        <v>40</v>
      </c>
      <c r="D64" t="s">
        <v>714</v>
      </c>
      <c r="F64" s="26">
        <f t="shared" si="0"/>
        <v>9.6</v>
      </c>
      <c r="G64">
        <v>0.2</v>
      </c>
      <c r="H64" s="26">
        <f t="shared" si="1"/>
        <v>8</v>
      </c>
    </row>
    <row r="65" spans="2:9" x14ac:dyDescent="0.25">
      <c r="B65" t="s">
        <v>17</v>
      </c>
      <c r="C65">
        <v>10</v>
      </c>
      <c r="D65" t="s">
        <v>715</v>
      </c>
      <c r="F65" s="26">
        <f t="shared" si="0"/>
        <v>4.8</v>
      </c>
      <c r="G65">
        <v>0.4</v>
      </c>
      <c r="H65" s="26">
        <f t="shared" si="1"/>
        <v>4</v>
      </c>
    </row>
    <row r="66" spans="2:9" x14ac:dyDescent="0.25">
      <c r="B66" t="s">
        <v>17</v>
      </c>
      <c r="C66">
        <v>10</v>
      </c>
      <c r="D66" t="s">
        <v>716</v>
      </c>
      <c r="F66" s="26">
        <f t="shared" si="0"/>
        <v>15.6</v>
      </c>
      <c r="G66">
        <v>1.3</v>
      </c>
      <c r="H66" s="26">
        <f t="shared" si="1"/>
        <v>13</v>
      </c>
    </row>
    <row r="67" spans="2:9" x14ac:dyDescent="0.25">
      <c r="B67" t="s">
        <v>709</v>
      </c>
      <c r="C67">
        <v>1</v>
      </c>
      <c r="D67" t="s">
        <v>717</v>
      </c>
      <c r="F67" s="26">
        <f t="shared" si="0"/>
        <v>5.4</v>
      </c>
      <c r="G67">
        <v>4.5</v>
      </c>
      <c r="H67" s="26">
        <f t="shared" si="1"/>
        <v>4.5</v>
      </c>
    </row>
    <row r="68" spans="2:9" x14ac:dyDescent="0.25">
      <c r="B68" t="s">
        <v>709</v>
      </c>
      <c r="C68">
        <v>6</v>
      </c>
      <c r="D68" t="s">
        <v>487</v>
      </c>
      <c r="F68" s="26">
        <f t="shared" si="0"/>
        <v>43.895519999999998</v>
      </c>
      <c r="G68" s="26">
        <v>6.0965999999999996</v>
      </c>
      <c r="H68" s="26">
        <f t="shared" si="1"/>
        <v>36.579599999999999</v>
      </c>
    </row>
    <row r="69" spans="2:9" x14ac:dyDescent="0.25">
      <c r="B69" t="s">
        <v>709</v>
      </c>
      <c r="C69">
        <v>6</v>
      </c>
      <c r="D69" t="s">
        <v>718</v>
      </c>
      <c r="F69" s="26">
        <f t="shared" si="0"/>
        <v>18</v>
      </c>
      <c r="G69">
        <v>2.5</v>
      </c>
      <c r="H69" s="26">
        <f t="shared" si="1"/>
        <v>15</v>
      </c>
    </row>
    <row r="70" spans="2:9" x14ac:dyDescent="0.25">
      <c r="B70" t="s">
        <v>709</v>
      </c>
      <c r="C70">
        <v>5</v>
      </c>
      <c r="D70" t="s">
        <v>719</v>
      </c>
      <c r="F70" s="26">
        <f t="shared" si="0"/>
        <v>19.2456</v>
      </c>
      <c r="G70" s="26">
        <v>3.2075999999999998</v>
      </c>
      <c r="H70" s="26">
        <f t="shared" si="1"/>
        <v>16.038</v>
      </c>
      <c r="I70" s="26"/>
    </row>
    <row r="71" spans="2:9" x14ac:dyDescent="0.25">
      <c r="B71" t="s">
        <v>709</v>
      </c>
      <c r="C71">
        <v>8</v>
      </c>
      <c r="D71" t="s">
        <v>404</v>
      </c>
      <c r="F71" s="26">
        <f t="shared" si="0"/>
        <v>5.2032000000000007</v>
      </c>
      <c r="G71" s="26">
        <v>0.54200000000000004</v>
      </c>
      <c r="H71" s="26">
        <f t="shared" si="1"/>
        <v>4.3360000000000003</v>
      </c>
    </row>
    <row r="72" spans="2:9" x14ac:dyDescent="0.25">
      <c r="B72" t="s">
        <v>709</v>
      </c>
      <c r="C72">
        <v>3</v>
      </c>
      <c r="D72" t="s">
        <v>465</v>
      </c>
      <c r="F72" s="26">
        <f t="shared" si="0"/>
        <v>3.9600000000000004</v>
      </c>
      <c r="G72" s="26">
        <v>1.1000000000000001</v>
      </c>
      <c r="H72" s="26">
        <f t="shared" si="1"/>
        <v>3.3000000000000003</v>
      </c>
    </row>
    <row r="73" spans="2:9" x14ac:dyDescent="0.25">
      <c r="B73" t="s">
        <v>709</v>
      </c>
      <c r="C73">
        <v>1</v>
      </c>
      <c r="D73" t="s">
        <v>720</v>
      </c>
      <c r="F73" s="26">
        <f t="shared" si="0"/>
        <v>10.56</v>
      </c>
      <c r="G73" s="26">
        <v>8.8000000000000007</v>
      </c>
      <c r="H73" s="26">
        <f t="shared" si="1"/>
        <v>8.8000000000000007</v>
      </c>
    </row>
    <row r="74" spans="2:9" x14ac:dyDescent="0.25">
      <c r="B74" t="s">
        <v>709</v>
      </c>
      <c r="C74">
        <v>1</v>
      </c>
      <c r="D74" t="s">
        <v>462</v>
      </c>
      <c r="F74" s="26">
        <f t="shared" si="0"/>
        <v>8.4</v>
      </c>
      <c r="G74" s="26">
        <v>7</v>
      </c>
      <c r="H74" s="26">
        <f t="shared" si="1"/>
        <v>7</v>
      </c>
    </row>
    <row r="75" spans="2:9" x14ac:dyDescent="0.25">
      <c r="B75" t="s">
        <v>709</v>
      </c>
      <c r="C75">
        <v>2</v>
      </c>
      <c r="D75" t="s">
        <v>721</v>
      </c>
      <c r="F75" s="26">
        <f t="shared" si="0"/>
        <v>8.4</v>
      </c>
      <c r="G75" s="26">
        <v>3.5</v>
      </c>
      <c r="H75" s="26">
        <f t="shared" si="1"/>
        <v>7</v>
      </c>
    </row>
    <row r="76" spans="2:9" x14ac:dyDescent="0.25">
      <c r="B76" t="s">
        <v>709</v>
      </c>
      <c r="C76">
        <v>1</v>
      </c>
      <c r="D76" t="s">
        <v>722</v>
      </c>
      <c r="F76" s="26">
        <f t="shared" si="0"/>
        <v>9.6</v>
      </c>
      <c r="G76" s="26">
        <v>8</v>
      </c>
      <c r="H76" s="26">
        <f t="shared" si="1"/>
        <v>8</v>
      </c>
    </row>
    <row r="77" spans="2:9" x14ac:dyDescent="0.25">
      <c r="B77" t="s">
        <v>17</v>
      </c>
      <c r="C77">
        <v>10</v>
      </c>
      <c r="D77" t="s">
        <v>723</v>
      </c>
      <c r="F77" s="26">
        <f t="shared" si="0"/>
        <v>7.2</v>
      </c>
      <c r="G77" s="26">
        <v>0.6</v>
      </c>
      <c r="H77" s="26">
        <f t="shared" si="1"/>
        <v>6</v>
      </c>
    </row>
    <row r="78" spans="2:9" x14ac:dyDescent="0.25">
      <c r="B78" t="s">
        <v>17</v>
      </c>
      <c r="C78">
        <v>17</v>
      </c>
      <c r="D78" t="s">
        <v>459</v>
      </c>
      <c r="F78" s="26">
        <f t="shared" si="0"/>
        <v>22.440000000000005</v>
      </c>
      <c r="G78" s="26">
        <v>1.1000000000000001</v>
      </c>
      <c r="H78" s="26">
        <f t="shared" si="1"/>
        <v>18.700000000000003</v>
      </c>
    </row>
    <row r="79" spans="2:9" x14ac:dyDescent="0.25">
      <c r="B79" t="s">
        <v>709</v>
      </c>
      <c r="C79">
        <v>1</v>
      </c>
      <c r="D79" t="s">
        <v>724</v>
      </c>
      <c r="F79" s="26">
        <f t="shared" si="0"/>
        <v>2.08656</v>
      </c>
      <c r="G79" s="26">
        <v>1.7387999999999999</v>
      </c>
      <c r="H79" s="26">
        <f t="shared" si="1"/>
        <v>1.7387999999999999</v>
      </c>
    </row>
    <row r="80" spans="2:9" x14ac:dyDescent="0.25">
      <c r="B80" t="s">
        <v>709</v>
      </c>
      <c r="C80">
        <v>1</v>
      </c>
      <c r="D80" t="s">
        <v>725</v>
      </c>
      <c r="F80" s="26">
        <f t="shared" si="0"/>
        <v>9.2880000000000003</v>
      </c>
      <c r="G80" s="26">
        <v>7.74</v>
      </c>
      <c r="H80" s="26">
        <f t="shared" si="1"/>
        <v>7.74</v>
      </c>
    </row>
    <row r="81" spans="2:8" x14ac:dyDescent="0.25">
      <c r="B81" t="s">
        <v>709</v>
      </c>
      <c r="C81">
        <v>1</v>
      </c>
      <c r="D81" t="s">
        <v>726</v>
      </c>
      <c r="F81" s="26">
        <f t="shared" si="0"/>
        <v>8.4</v>
      </c>
      <c r="G81" s="26">
        <v>7</v>
      </c>
      <c r="H81" s="26">
        <f t="shared" si="1"/>
        <v>7</v>
      </c>
    </row>
    <row r="82" spans="2:8" x14ac:dyDescent="0.25">
      <c r="D82" t="s">
        <v>692</v>
      </c>
      <c r="F82" s="32">
        <v>10</v>
      </c>
      <c r="H82" s="26">
        <f>SUM(H58:H81)</f>
        <v>234.33240000000004</v>
      </c>
    </row>
    <row r="83" spans="2:8" x14ac:dyDescent="0.25">
      <c r="F83" s="26"/>
      <c r="G83" s="18">
        <v>0.2</v>
      </c>
      <c r="H83" s="26">
        <f>H82+H82*G83</f>
        <v>281.19888000000003</v>
      </c>
    </row>
    <row r="84" spans="2:8" x14ac:dyDescent="0.25">
      <c r="E84" t="s">
        <v>727</v>
      </c>
      <c r="F84" s="32">
        <f>SUM(F58:F83)</f>
        <v>291.19888000000003</v>
      </c>
      <c r="H84" s="26"/>
    </row>
    <row r="85" spans="2:8" x14ac:dyDescent="0.25">
      <c r="F85" s="26"/>
      <c r="H85" s="26"/>
    </row>
    <row r="86" spans="2:8" x14ac:dyDescent="0.25">
      <c r="E86" t="s">
        <v>499</v>
      </c>
      <c r="F86" s="26">
        <f>F84+F56</f>
        <v>613.19888000000003</v>
      </c>
      <c r="H86" s="26"/>
    </row>
    <row r="87" spans="2:8" x14ac:dyDescent="0.25">
      <c r="E87" s="80" t="s">
        <v>728</v>
      </c>
      <c r="F87" s="32">
        <f>F86*10/100</f>
        <v>61.319887999999999</v>
      </c>
      <c r="H87" s="26"/>
    </row>
    <row r="88" spans="2:8" x14ac:dyDescent="0.25">
      <c r="F88" s="26"/>
      <c r="H88" s="26"/>
    </row>
    <row r="89" spans="2:8" x14ac:dyDescent="0.25">
      <c r="F89" s="26">
        <f>SUM(F86:F88)</f>
        <v>674.51876800000002</v>
      </c>
      <c r="H89" s="2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2DA5-CC22-4814-A66F-7BC176B4A458}">
  <sheetPr>
    <pageSetUpPr fitToPage="1"/>
  </sheetPr>
  <dimension ref="A1:P74"/>
  <sheetViews>
    <sheetView workbookViewId="0">
      <selection activeCell="A2" sqref="A2:F52"/>
    </sheetView>
  </sheetViews>
  <sheetFormatPr defaultRowHeight="15" x14ac:dyDescent="0.25"/>
  <cols>
    <col min="1" max="1" width="5.5703125" customWidth="1"/>
    <col min="2" max="2" width="4.140625" customWidth="1"/>
    <col min="3" max="3" width="8.42578125" customWidth="1"/>
    <col min="4" max="4" width="15.7109375" customWidth="1"/>
    <col min="5" max="5" width="25.5703125" customWidth="1"/>
    <col min="6" max="6" width="38.7109375" customWidth="1"/>
    <col min="7" max="7" width="9.140625" style="26"/>
    <col min="8" max="8" width="9.42578125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420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78"/>
      <c r="B6" s="78"/>
      <c r="C6" s="78"/>
      <c r="D6" s="78"/>
      <c r="E6" s="78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344" t="s">
        <v>478</v>
      </c>
      <c r="B9" s="345"/>
      <c r="C9" s="345"/>
      <c r="D9" s="345"/>
      <c r="E9" s="346"/>
      <c r="F9" s="9" t="s">
        <v>419</v>
      </c>
    </row>
    <row r="10" spans="1:16" x14ac:dyDescent="0.25">
      <c r="A10" s="329" t="s">
        <v>418</v>
      </c>
      <c r="B10" s="330"/>
      <c r="C10" s="330"/>
      <c r="D10" s="330"/>
      <c r="E10" s="331"/>
      <c r="F10" s="9" t="s">
        <v>332</v>
      </c>
      <c r="P10">
        <v>1</v>
      </c>
    </row>
    <row r="11" spans="1:16" x14ac:dyDescent="0.25">
      <c r="A11" s="332" t="s">
        <v>332</v>
      </c>
      <c r="B11" s="333"/>
      <c r="C11" s="333"/>
      <c r="D11" s="333"/>
      <c r="E11" s="334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17">
        <v>12</v>
      </c>
      <c r="B14" s="41" t="s">
        <v>18</v>
      </c>
      <c r="C14" s="17" t="s">
        <v>268</v>
      </c>
      <c r="D14" s="17">
        <v>14000</v>
      </c>
      <c r="E14" s="17" t="s">
        <v>347</v>
      </c>
      <c r="F14" s="17"/>
      <c r="G14" s="23">
        <v>1.7387999999999999</v>
      </c>
      <c r="H14" s="22">
        <f>G14*A14</f>
        <v>20.865600000000001</v>
      </c>
    </row>
    <row r="15" spans="1:16" x14ac:dyDescent="0.25">
      <c r="A15" s="17">
        <v>1</v>
      </c>
      <c r="B15" s="41" t="s">
        <v>18</v>
      </c>
      <c r="C15" s="17" t="s">
        <v>268</v>
      </c>
      <c r="D15" s="17"/>
      <c r="E15" s="17" t="s">
        <v>460</v>
      </c>
      <c r="F15" s="17"/>
      <c r="G15" s="23">
        <v>6</v>
      </c>
      <c r="H15" s="22">
        <f t="shared" ref="H15:H36" si="0">G15*A15</f>
        <v>6</v>
      </c>
    </row>
    <row r="16" spans="1:16" x14ac:dyDescent="0.25">
      <c r="A16" s="17">
        <v>52</v>
      </c>
      <c r="B16" s="41" t="s">
        <v>18</v>
      </c>
      <c r="C16" s="17" t="s">
        <v>268</v>
      </c>
      <c r="D16" s="17">
        <v>14041</v>
      </c>
      <c r="E16" s="17" t="s">
        <v>404</v>
      </c>
      <c r="F16" s="17"/>
      <c r="G16" s="23">
        <v>0.54200000000000004</v>
      </c>
      <c r="H16" s="22">
        <f t="shared" si="0"/>
        <v>28.184000000000001</v>
      </c>
    </row>
    <row r="17" spans="1:8" x14ac:dyDescent="0.25">
      <c r="A17" s="17">
        <v>18</v>
      </c>
      <c r="B17" s="41" t="s">
        <v>18</v>
      </c>
      <c r="C17" s="17" t="s">
        <v>268</v>
      </c>
      <c r="D17" s="17">
        <v>14203</v>
      </c>
      <c r="E17" s="17" t="s">
        <v>359</v>
      </c>
      <c r="F17" s="17"/>
      <c r="G17" s="23">
        <v>3.2075999999999998</v>
      </c>
      <c r="H17" s="22">
        <f t="shared" si="0"/>
        <v>57.736799999999995</v>
      </c>
    </row>
    <row r="18" spans="1:8" x14ac:dyDescent="0.25">
      <c r="A18" s="17">
        <v>12</v>
      </c>
      <c r="B18" s="41" t="s">
        <v>18</v>
      </c>
      <c r="C18" s="17" t="s">
        <v>268</v>
      </c>
      <c r="D18" s="17">
        <v>14210</v>
      </c>
      <c r="E18" s="17" t="s">
        <v>348</v>
      </c>
      <c r="F18" s="17"/>
      <c r="G18" s="23">
        <v>6.0965999999999996</v>
      </c>
      <c r="H18" s="22">
        <f t="shared" si="0"/>
        <v>73.159199999999998</v>
      </c>
    </row>
    <row r="19" spans="1:8" x14ac:dyDescent="0.25">
      <c r="A19" s="17">
        <v>8</v>
      </c>
      <c r="B19" s="41" t="s">
        <v>18</v>
      </c>
      <c r="C19" s="17" t="s">
        <v>268</v>
      </c>
      <c r="D19" s="17">
        <v>14201</v>
      </c>
      <c r="E19" s="17" t="s">
        <v>429</v>
      </c>
      <c r="F19" s="17"/>
      <c r="G19" s="23">
        <v>2.8782000000000001</v>
      </c>
      <c r="H19" s="22">
        <f t="shared" si="0"/>
        <v>23.025600000000001</v>
      </c>
    </row>
    <row r="20" spans="1:8" x14ac:dyDescent="0.25">
      <c r="A20" s="17">
        <v>5</v>
      </c>
      <c r="B20" s="41" t="s">
        <v>18</v>
      </c>
      <c r="C20" s="17" t="s">
        <v>268</v>
      </c>
      <c r="D20" s="17">
        <v>14008</v>
      </c>
      <c r="E20" s="17" t="s">
        <v>350</v>
      </c>
      <c r="F20" s="17"/>
      <c r="G20" s="23">
        <v>2.3544</v>
      </c>
      <c r="H20" s="22">
        <f t="shared" si="0"/>
        <v>11.772</v>
      </c>
    </row>
    <row r="21" spans="1:8" x14ac:dyDescent="0.25">
      <c r="A21" s="17">
        <v>1</v>
      </c>
      <c r="B21" s="41" t="s">
        <v>18</v>
      </c>
      <c r="C21" s="17" t="s">
        <v>268</v>
      </c>
      <c r="D21" s="17">
        <v>14044</v>
      </c>
      <c r="E21" s="17" t="s">
        <v>430</v>
      </c>
      <c r="F21" s="17"/>
      <c r="G21" s="23">
        <v>1.35205</v>
      </c>
      <c r="H21" s="22">
        <f t="shared" si="0"/>
        <v>1.35205</v>
      </c>
    </row>
    <row r="22" spans="1:8" x14ac:dyDescent="0.25">
      <c r="A22" s="17">
        <v>1</v>
      </c>
      <c r="B22" s="41" t="s">
        <v>18</v>
      </c>
      <c r="C22" s="17"/>
      <c r="D22" s="17"/>
      <c r="E22" s="17" t="s">
        <v>463</v>
      </c>
      <c r="F22" s="17"/>
      <c r="G22" s="23">
        <v>7</v>
      </c>
      <c r="H22" s="22">
        <f t="shared" si="0"/>
        <v>7</v>
      </c>
    </row>
    <row r="23" spans="1:8" x14ac:dyDescent="0.25">
      <c r="A23" s="17">
        <v>1</v>
      </c>
      <c r="B23" s="41" t="s">
        <v>18</v>
      </c>
      <c r="C23" s="17" t="s">
        <v>268</v>
      </c>
      <c r="D23" s="17">
        <v>14320</v>
      </c>
      <c r="E23" s="17" t="s">
        <v>431</v>
      </c>
      <c r="F23" s="17"/>
      <c r="G23" s="23">
        <v>8.7425999999999995</v>
      </c>
      <c r="H23" s="22">
        <f t="shared" si="0"/>
        <v>8.7425999999999995</v>
      </c>
    </row>
    <row r="24" spans="1:8" x14ac:dyDescent="0.25">
      <c r="A24" s="17">
        <v>2</v>
      </c>
      <c r="B24" s="41" t="s">
        <v>18</v>
      </c>
      <c r="C24" s="17" t="s">
        <v>268</v>
      </c>
      <c r="D24" s="17">
        <v>14015</v>
      </c>
      <c r="E24" s="17" t="s">
        <v>349</v>
      </c>
      <c r="F24" s="17"/>
      <c r="G24" s="23">
        <v>6.3827999999999996</v>
      </c>
      <c r="H24" s="22">
        <f t="shared" si="0"/>
        <v>12.765599999999999</v>
      </c>
    </row>
    <row r="25" spans="1:8" x14ac:dyDescent="0.25">
      <c r="A25" s="17">
        <v>1</v>
      </c>
      <c r="B25" s="41" t="s">
        <v>18</v>
      </c>
      <c r="C25" s="17" t="s">
        <v>268</v>
      </c>
      <c r="D25" s="17">
        <v>14013</v>
      </c>
      <c r="E25" s="17" t="s">
        <v>432</v>
      </c>
      <c r="F25" s="17"/>
      <c r="G25" s="23">
        <v>7.7382</v>
      </c>
      <c r="H25" s="22">
        <f t="shared" si="0"/>
        <v>7.7382</v>
      </c>
    </row>
    <row r="26" spans="1:8" x14ac:dyDescent="0.25">
      <c r="A26" s="17">
        <v>1</v>
      </c>
      <c r="B26" s="17" t="s">
        <v>18</v>
      </c>
      <c r="C26" s="17" t="s">
        <v>268</v>
      </c>
      <c r="D26" s="17">
        <v>14373</v>
      </c>
      <c r="E26" s="17" t="s">
        <v>354</v>
      </c>
      <c r="F26" s="17"/>
      <c r="G26" s="23">
        <v>15.1578</v>
      </c>
      <c r="H26" s="22">
        <f t="shared" si="0"/>
        <v>15.1578</v>
      </c>
    </row>
    <row r="27" spans="1:8" x14ac:dyDescent="0.25">
      <c r="A27" s="17">
        <v>1</v>
      </c>
      <c r="B27" s="17" t="s">
        <v>18</v>
      </c>
      <c r="C27" s="17" t="s">
        <v>433</v>
      </c>
      <c r="D27" s="17" t="s">
        <v>434</v>
      </c>
      <c r="E27" s="17" t="s">
        <v>435</v>
      </c>
      <c r="F27" s="17"/>
      <c r="G27" s="23">
        <v>21.812999999999999</v>
      </c>
      <c r="H27" s="22">
        <f t="shared" si="0"/>
        <v>21.812999999999999</v>
      </c>
    </row>
    <row r="28" spans="1:8" x14ac:dyDescent="0.25">
      <c r="A28" s="17">
        <v>2</v>
      </c>
      <c r="B28" s="17" t="s">
        <v>18</v>
      </c>
      <c r="C28" s="17" t="s">
        <v>268</v>
      </c>
      <c r="D28" s="17">
        <v>14052</v>
      </c>
      <c r="E28" s="17" t="s">
        <v>355</v>
      </c>
      <c r="F28" s="17"/>
      <c r="G28" s="23">
        <v>7.4790000000000001</v>
      </c>
      <c r="H28" s="22">
        <f t="shared" si="0"/>
        <v>14.958</v>
      </c>
    </row>
    <row r="29" spans="1:8" x14ac:dyDescent="0.25">
      <c r="A29" s="17">
        <v>3</v>
      </c>
      <c r="B29" s="17" t="s">
        <v>18</v>
      </c>
      <c r="C29" s="17" t="s">
        <v>268</v>
      </c>
      <c r="D29" s="17">
        <v>14004</v>
      </c>
      <c r="E29" s="17" t="s">
        <v>356</v>
      </c>
      <c r="F29" s="17"/>
      <c r="G29" s="23">
        <v>2.2787999999999999</v>
      </c>
      <c r="H29" s="22">
        <f t="shared" si="0"/>
        <v>6.8363999999999994</v>
      </c>
    </row>
    <row r="30" spans="1:8" x14ac:dyDescent="0.25">
      <c r="A30" s="17">
        <v>3</v>
      </c>
      <c r="B30" s="17" t="s">
        <v>18</v>
      </c>
      <c r="C30" s="17"/>
      <c r="D30" s="17"/>
      <c r="E30" s="17" t="s">
        <v>464</v>
      </c>
      <c r="F30" s="17"/>
      <c r="G30" s="23">
        <v>1.19831</v>
      </c>
      <c r="H30" s="22">
        <f t="shared" si="0"/>
        <v>3.5949299999999997</v>
      </c>
    </row>
    <row r="31" spans="1:8" x14ac:dyDescent="0.25">
      <c r="A31" s="17">
        <v>3</v>
      </c>
      <c r="B31" s="44" t="s">
        <v>18</v>
      </c>
      <c r="C31" s="17"/>
      <c r="D31" s="17"/>
      <c r="E31" s="17" t="s">
        <v>465</v>
      </c>
      <c r="F31" s="17"/>
      <c r="G31" s="23">
        <v>1.1000000000000001</v>
      </c>
      <c r="H31" s="22">
        <f t="shared" si="0"/>
        <v>3.3000000000000003</v>
      </c>
    </row>
    <row r="32" spans="1:8" x14ac:dyDescent="0.25">
      <c r="A32" s="17">
        <v>37</v>
      </c>
      <c r="B32" s="17" t="s">
        <v>18</v>
      </c>
      <c r="C32" s="17" t="s">
        <v>268</v>
      </c>
      <c r="D32" s="17" t="s">
        <v>352</v>
      </c>
      <c r="E32" s="17" t="s">
        <v>353</v>
      </c>
      <c r="F32" s="17"/>
      <c r="G32" s="23">
        <v>1.3877999999999999</v>
      </c>
      <c r="H32" s="22">
        <f t="shared" si="0"/>
        <v>51.348599999999998</v>
      </c>
    </row>
    <row r="33" spans="1:8" x14ac:dyDescent="0.25">
      <c r="A33" s="17">
        <v>4</v>
      </c>
      <c r="B33" s="17" t="s">
        <v>18</v>
      </c>
      <c r="C33" s="17" t="s">
        <v>268</v>
      </c>
      <c r="D33" s="17" t="s">
        <v>436</v>
      </c>
      <c r="E33" s="17" t="s">
        <v>437</v>
      </c>
      <c r="F33" s="17"/>
      <c r="G33" s="23">
        <v>2.7054</v>
      </c>
      <c r="H33" s="22">
        <f t="shared" si="0"/>
        <v>10.8216</v>
      </c>
    </row>
    <row r="34" spans="1:8" x14ac:dyDescent="0.25">
      <c r="A34" s="17">
        <v>1</v>
      </c>
      <c r="B34" s="17" t="s">
        <v>18</v>
      </c>
      <c r="C34" s="17" t="s">
        <v>423</v>
      </c>
      <c r="D34" s="17">
        <v>260182300000</v>
      </c>
      <c r="E34" s="17" t="s">
        <v>440</v>
      </c>
      <c r="F34" s="17"/>
      <c r="G34" s="23">
        <v>6.6364999999999998</v>
      </c>
      <c r="H34" s="22">
        <f t="shared" si="0"/>
        <v>6.6364999999999998</v>
      </c>
    </row>
    <row r="35" spans="1:8" x14ac:dyDescent="0.25">
      <c r="A35" s="17">
        <v>5</v>
      </c>
      <c r="B35" s="17" t="s">
        <v>18</v>
      </c>
      <c r="C35" s="17" t="s">
        <v>438</v>
      </c>
      <c r="D35" s="17" t="s">
        <v>439</v>
      </c>
      <c r="E35" s="17" t="s">
        <v>462</v>
      </c>
      <c r="F35" s="17"/>
      <c r="G35" s="23">
        <v>6</v>
      </c>
      <c r="H35" s="22">
        <f t="shared" si="0"/>
        <v>30</v>
      </c>
    </row>
    <row r="36" spans="1:8" x14ac:dyDescent="0.25">
      <c r="A36" s="17">
        <v>2</v>
      </c>
      <c r="B36" s="17" t="s">
        <v>18</v>
      </c>
      <c r="C36" s="17" t="s">
        <v>268</v>
      </c>
      <c r="D36" s="17">
        <v>14903</v>
      </c>
      <c r="E36" s="17" t="s">
        <v>441</v>
      </c>
      <c r="F36" s="17"/>
      <c r="G36" s="23">
        <v>3.4257</v>
      </c>
      <c r="H36" s="22">
        <f t="shared" si="0"/>
        <v>6.8513999999999999</v>
      </c>
    </row>
    <row r="37" spans="1:8" x14ac:dyDescent="0.25">
      <c r="A37" s="17"/>
      <c r="B37" s="17"/>
      <c r="C37" s="17"/>
      <c r="D37" s="17"/>
      <c r="E37" s="17"/>
      <c r="F37" s="17"/>
    </row>
    <row r="38" spans="1:8" x14ac:dyDescent="0.25">
      <c r="A38" s="17"/>
      <c r="B38" s="17"/>
      <c r="C38" s="17"/>
      <c r="D38" s="17"/>
      <c r="E38" s="17"/>
      <c r="F38" s="17"/>
      <c r="G38" s="26" t="s">
        <v>466</v>
      </c>
      <c r="H38" s="28">
        <f>SUM(H14:H37)</f>
        <v>429.65987999999999</v>
      </c>
    </row>
    <row r="39" spans="1:8" x14ac:dyDescent="0.25">
      <c r="A39" s="17"/>
      <c r="B39" s="17"/>
      <c r="C39" s="17"/>
      <c r="D39" s="17"/>
      <c r="E39" s="17"/>
      <c r="F39" s="17"/>
      <c r="G39" s="26" t="s">
        <v>467</v>
      </c>
      <c r="H39" s="22">
        <f>'10'!H38</f>
        <v>363.07679999999999</v>
      </c>
    </row>
    <row r="40" spans="1:8" x14ac:dyDescent="0.25">
      <c r="A40" s="17"/>
      <c r="B40" s="17"/>
      <c r="C40" s="17"/>
      <c r="D40" s="17"/>
      <c r="E40" s="17"/>
      <c r="F40" s="17"/>
      <c r="H40" s="28"/>
    </row>
    <row r="41" spans="1:8" x14ac:dyDescent="0.25">
      <c r="A41" s="17"/>
      <c r="B41" s="17"/>
      <c r="C41" s="17"/>
      <c r="D41" s="17"/>
      <c r="E41" s="17"/>
      <c r="F41" s="17"/>
      <c r="G41" s="26" t="s">
        <v>411</v>
      </c>
      <c r="H41" s="28">
        <f>SUM(H38:H39)</f>
        <v>792.73667999999998</v>
      </c>
    </row>
    <row r="42" spans="1:8" x14ac:dyDescent="0.25">
      <c r="A42" s="17"/>
      <c r="B42" s="17"/>
      <c r="C42" s="17"/>
      <c r="D42" s="17"/>
      <c r="E42" s="17"/>
      <c r="F42" s="17"/>
    </row>
    <row r="43" spans="1:8" x14ac:dyDescent="0.25">
      <c r="A43" s="17"/>
      <c r="B43" s="17"/>
      <c r="C43" s="17"/>
      <c r="D43" s="17"/>
      <c r="E43" s="17"/>
      <c r="F43" s="17"/>
    </row>
    <row r="44" spans="1:8" x14ac:dyDescent="0.25">
      <c r="A44" s="17"/>
      <c r="B44" s="25"/>
      <c r="C44" s="17"/>
      <c r="D44" s="17"/>
      <c r="E44" s="17"/>
      <c r="F44" s="17"/>
      <c r="H44" s="28"/>
    </row>
    <row r="45" spans="1:8" x14ac:dyDescent="0.25">
      <c r="A45" s="17"/>
      <c r="B45" s="25"/>
      <c r="C45" s="17"/>
      <c r="D45" s="17"/>
      <c r="E45" s="17"/>
      <c r="F45" s="17"/>
    </row>
    <row r="46" spans="1:8" x14ac:dyDescent="0.25">
      <c r="A46" s="25"/>
      <c r="B46" s="25"/>
      <c r="C46" s="25"/>
      <c r="D46" s="25"/>
      <c r="E46" s="25"/>
      <c r="F46" s="25"/>
    </row>
    <row r="47" spans="1:8" x14ac:dyDescent="0.25">
      <c r="A47" s="29" t="s">
        <v>20</v>
      </c>
      <c r="B47" s="30"/>
      <c r="C47" s="30"/>
      <c r="D47" s="30"/>
      <c r="E47" s="30"/>
      <c r="F47" s="31" t="s">
        <v>21</v>
      </c>
    </row>
    <row r="48" spans="1:8" x14ac:dyDescent="0.25">
      <c r="A48" s="29"/>
      <c r="B48" s="30"/>
      <c r="C48" s="30"/>
      <c r="D48" s="30"/>
      <c r="E48" s="30"/>
      <c r="F48" s="33"/>
    </row>
    <row r="49" spans="1:6" x14ac:dyDescent="0.25">
      <c r="A49" s="29" t="s">
        <v>22</v>
      </c>
      <c r="B49" s="30"/>
      <c r="C49" s="30"/>
      <c r="D49" s="30"/>
      <c r="E49" s="30"/>
      <c r="F49" s="34"/>
    </row>
    <row r="50" spans="1:6" x14ac:dyDescent="0.25">
      <c r="A50" s="35"/>
      <c r="B50" s="36"/>
      <c r="C50" s="36"/>
      <c r="D50" s="36"/>
      <c r="E50" s="36"/>
      <c r="F50" s="31" t="s">
        <v>23</v>
      </c>
    </row>
    <row r="51" spans="1:6" x14ac:dyDescent="0.25">
      <c r="A51" s="29" t="s">
        <v>421</v>
      </c>
      <c r="B51" s="30"/>
      <c r="C51" s="30"/>
      <c r="D51" s="30"/>
      <c r="E51" s="30"/>
      <c r="F51" s="37"/>
    </row>
    <row r="52" spans="1:6" x14ac:dyDescent="0.25">
      <c r="A52" s="38"/>
      <c r="B52" s="39"/>
      <c r="C52" s="39"/>
      <c r="D52" s="39"/>
      <c r="E52" s="39"/>
      <c r="F52" s="34"/>
    </row>
    <row r="53" spans="1:6" x14ac:dyDescent="0.25">
      <c r="C53" t="s">
        <v>477</v>
      </c>
    </row>
    <row r="55" spans="1:6" x14ac:dyDescent="0.25">
      <c r="C55" s="11" t="s">
        <v>472</v>
      </c>
      <c r="D55" s="11" t="s">
        <v>473</v>
      </c>
    </row>
    <row r="56" spans="1:6" x14ac:dyDescent="0.25">
      <c r="C56" s="11"/>
      <c r="D56" s="11">
        <v>3.5</v>
      </c>
      <c r="E56" t="s">
        <v>469</v>
      </c>
      <c r="F56" s="26"/>
    </row>
    <row r="57" spans="1:6" x14ac:dyDescent="0.25">
      <c r="C57" s="11"/>
      <c r="D57" s="11">
        <v>2.5</v>
      </c>
      <c r="E57" t="s">
        <v>468</v>
      </c>
      <c r="F57" s="28"/>
    </row>
    <row r="58" spans="1:6" x14ac:dyDescent="0.25">
      <c r="C58" s="11"/>
      <c r="D58" s="11">
        <v>4</v>
      </c>
      <c r="E58" t="s">
        <v>470</v>
      </c>
      <c r="F58" s="28"/>
    </row>
    <row r="59" spans="1:6" x14ac:dyDescent="0.25">
      <c r="C59" s="11">
        <v>4.5</v>
      </c>
      <c r="D59" s="11">
        <v>9.5</v>
      </c>
      <c r="E59" t="s">
        <v>471</v>
      </c>
    </row>
    <row r="60" spans="1:6" x14ac:dyDescent="0.25">
      <c r="C60" s="11">
        <v>6</v>
      </c>
      <c r="D60" s="11">
        <v>9.5</v>
      </c>
      <c r="E60" t="s">
        <v>383</v>
      </c>
      <c r="F60" s="28"/>
    </row>
    <row r="61" spans="1:6" x14ac:dyDescent="0.25">
      <c r="C61" s="11"/>
      <c r="D61" s="11">
        <v>4</v>
      </c>
      <c r="E61" t="s">
        <v>391</v>
      </c>
    </row>
    <row r="62" spans="1:6" x14ac:dyDescent="0.25">
      <c r="C62" s="11"/>
      <c r="D62" s="11">
        <v>6</v>
      </c>
      <c r="E62" t="s">
        <v>394</v>
      </c>
    </row>
    <row r="63" spans="1:6" x14ac:dyDescent="0.25">
      <c r="C63" s="77"/>
      <c r="D63" s="77">
        <v>6</v>
      </c>
      <c r="E63" t="s">
        <v>394</v>
      </c>
    </row>
    <row r="64" spans="1:6" x14ac:dyDescent="0.25">
      <c r="C64" s="11"/>
      <c r="D64" s="11"/>
    </row>
    <row r="65" spans="3:6" x14ac:dyDescent="0.25">
      <c r="C65" s="11">
        <f>SUM(C56:C64)</f>
        <v>10.5</v>
      </c>
      <c r="D65" s="11">
        <f>SUM(D56:D64)</f>
        <v>45</v>
      </c>
      <c r="E65" t="s">
        <v>475</v>
      </c>
      <c r="F65" s="26">
        <f>(C65+D65)*23</f>
        <v>1276.5</v>
      </c>
    </row>
    <row r="66" spans="3:6" x14ac:dyDescent="0.25">
      <c r="F66" s="26"/>
    </row>
    <row r="67" spans="3:6" x14ac:dyDescent="0.25">
      <c r="F67" s="26"/>
    </row>
    <row r="68" spans="3:6" x14ac:dyDescent="0.25">
      <c r="D68">
        <v>6</v>
      </c>
      <c r="E68" t="s">
        <v>474</v>
      </c>
      <c r="F68" s="26">
        <v>150</v>
      </c>
    </row>
    <row r="69" spans="3:6" x14ac:dyDescent="0.25">
      <c r="F69" s="26"/>
    </row>
    <row r="70" spans="3:6" x14ac:dyDescent="0.25">
      <c r="E70" t="s">
        <v>19</v>
      </c>
      <c r="F70" s="26">
        <f>H41+25%*H41</f>
        <v>990.92084999999997</v>
      </c>
    </row>
    <row r="71" spans="3:6" x14ac:dyDescent="0.25">
      <c r="F71" s="32"/>
    </row>
    <row r="73" spans="3:6" x14ac:dyDescent="0.25">
      <c r="E73" t="s">
        <v>411</v>
      </c>
      <c r="F73" s="22">
        <f>SUM(F65:F70)</f>
        <v>2417.42085</v>
      </c>
    </row>
    <row r="74" spans="3:6" x14ac:dyDescent="0.25">
      <c r="F74" s="80" t="s">
        <v>476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8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D1EBF-F5BD-4CE4-96E9-1B0854EE937E}">
  <sheetPr>
    <pageSetUpPr fitToPage="1"/>
  </sheetPr>
  <dimension ref="A1:Q148"/>
  <sheetViews>
    <sheetView topLeftCell="A134" workbookViewId="0">
      <selection activeCell="G148" sqref="A72:G148"/>
    </sheetView>
  </sheetViews>
  <sheetFormatPr defaultColWidth="8.85546875" defaultRowHeight="12.75" x14ac:dyDescent="0.2"/>
  <cols>
    <col min="1" max="1" width="5.5703125" style="1" customWidth="1"/>
    <col min="2" max="2" width="4.140625" style="1" customWidth="1"/>
    <col min="3" max="3" width="9.42578125" style="1" customWidth="1"/>
    <col min="4" max="4" width="9.85546875" style="1" customWidth="1"/>
    <col min="5" max="5" width="36.28515625" style="1" customWidth="1"/>
    <col min="6" max="6" width="41" style="1" customWidth="1"/>
    <col min="7" max="7" width="16.5703125" style="1" customWidth="1"/>
    <col min="8" max="8" width="12.85546875" style="142" customWidth="1"/>
    <col min="9" max="9" width="11.7109375" style="1" customWidth="1"/>
    <col min="10" max="11" width="8.85546875" style="1"/>
    <col min="12" max="12" width="3.7109375" style="1" customWidth="1"/>
    <col min="13" max="15" width="8.85546875" style="1"/>
    <col min="16" max="16" width="23.5703125" style="1" customWidth="1"/>
    <col min="17" max="17" width="13.7109375" style="1" customWidth="1"/>
    <col min="18" max="16384" width="8.85546875" style="1"/>
  </cols>
  <sheetData>
    <row r="1" spans="1:17" x14ac:dyDescent="0.2">
      <c r="A1" s="335" t="s">
        <v>0</v>
      </c>
      <c r="B1" s="336"/>
      <c r="C1" s="336"/>
      <c r="D1" s="336"/>
      <c r="E1" s="336"/>
      <c r="F1" s="212" t="s">
        <v>1</v>
      </c>
      <c r="G1" s="213"/>
    </row>
    <row r="2" spans="1:17" x14ac:dyDescent="0.2">
      <c r="A2" s="338" t="s">
        <v>2</v>
      </c>
      <c r="B2" s="339"/>
      <c r="C2" s="339"/>
      <c r="D2" s="339"/>
      <c r="E2" s="347"/>
      <c r="F2" s="214" t="s">
        <v>1024</v>
      </c>
      <c r="G2" s="215"/>
    </row>
    <row r="3" spans="1:17" x14ac:dyDescent="0.2">
      <c r="A3" s="338" t="s">
        <v>3</v>
      </c>
      <c r="B3" s="339"/>
      <c r="C3" s="339"/>
      <c r="D3" s="339"/>
      <c r="E3" s="340"/>
      <c r="F3" s="4" t="s">
        <v>1276</v>
      </c>
      <c r="G3" s="4"/>
    </row>
    <row r="4" spans="1:17" x14ac:dyDescent="0.2">
      <c r="A4" s="338" t="s">
        <v>4</v>
      </c>
      <c r="B4" s="339"/>
      <c r="C4" s="339"/>
      <c r="D4" s="339"/>
      <c r="E4" s="347"/>
      <c r="F4" s="29" t="s">
        <v>85</v>
      </c>
      <c r="G4" s="211"/>
    </row>
    <row r="5" spans="1:17" x14ac:dyDescent="0.2">
      <c r="A5" s="226"/>
      <c r="B5" s="226"/>
      <c r="C5" s="226"/>
      <c r="D5" s="226"/>
      <c r="E5" s="226"/>
      <c r="F5" s="7"/>
      <c r="G5" s="7"/>
    </row>
    <row r="6" spans="1:17" x14ac:dyDescent="0.2">
      <c r="A6" s="7" t="s">
        <v>6</v>
      </c>
      <c r="F6" s="7" t="s">
        <v>7</v>
      </c>
      <c r="G6" s="7"/>
    </row>
    <row r="7" spans="1:17" x14ac:dyDescent="0.2">
      <c r="A7" s="143"/>
      <c r="B7" s="145"/>
      <c r="C7" s="145" t="s">
        <v>1025</v>
      </c>
      <c r="D7" s="145"/>
      <c r="E7" s="239"/>
      <c r="F7" s="198" t="s">
        <v>8</v>
      </c>
      <c r="G7" s="199"/>
    </row>
    <row r="8" spans="1:17" x14ac:dyDescent="0.2">
      <c r="A8" s="147"/>
      <c r="B8" s="148"/>
      <c r="C8" s="148" t="s">
        <v>1026</v>
      </c>
      <c r="D8" s="148"/>
      <c r="E8" s="240"/>
      <c r="F8" s="198"/>
      <c r="G8" s="199"/>
      <c r="Q8" s="1">
        <v>1</v>
      </c>
    </row>
    <row r="9" spans="1:17" x14ac:dyDescent="0.2">
      <c r="A9" s="150"/>
      <c r="B9" s="151"/>
      <c r="C9" s="151" t="s">
        <v>1027</v>
      </c>
      <c r="D9" s="151"/>
      <c r="E9" s="151"/>
      <c r="F9" s="150"/>
      <c r="G9" s="152"/>
    </row>
    <row r="10" spans="1:17" x14ac:dyDescent="0.2">
      <c r="A10" s="153" t="s">
        <v>11</v>
      </c>
      <c r="B10" s="153" t="s">
        <v>12</v>
      </c>
      <c r="C10" s="153" t="s">
        <v>13</v>
      </c>
      <c r="D10" s="153" t="s">
        <v>14</v>
      </c>
      <c r="E10" s="154" t="s">
        <v>15</v>
      </c>
      <c r="F10" s="58"/>
      <c r="G10" s="55" t="s">
        <v>16</v>
      </c>
    </row>
    <row r="11" spans="1:17" x14ac:dyDescent="0.2">
      <c r="A11" s="241">
        <v>100</v>
      </c>
      <c r="B11" s="241" t="s">
        <v>17</v>
      </c>
      <c r="C11" s="49" t="s">
        <v>1087</v>
      </c>
      <c r="D11" s="241"/>
      <c r="E11" s="140" t="s">
        <v>1077</v>
      </c>
      <c r="F11" s="55"/>
      <c r="G11" s="254">
        <f t="shared" ref="G11:G34" si="0">I11+I11*$H$67</f>
        <v>16.283999999999999</v>
      </c>
      <c r="H11" s="50">
        <v>0.1416</v>
      </c>
      <c r="I11" s="158">
        <f>H11*A11</f>
        <v>14.16</v>
      </c>
    </row>
    <row r="12" spans="1:17" x14ac:dyDescent="0.2">
      <c r="A12" s="241">
        <v>170</v>
      </c>
      <c r="B12" s="241" t="s">
        <v>17</v>
      </c>
      <c r="C12" s="241"/>
      <c r="D12" s="241"/>
      <c r="E12" s="140" t="s">
        <v>1078</v>
      </c>
      <c r="F12" s="55"/>
      <c r="G12" s="254">
        <f t="shared" si="0"/>
        <v>27.37</v>
      </c>
      <c r="H12" s="142">
        <v>0.14000000000000001</v>
      </c>
      <c r="I12" s="158">
        <f t="shared" ref="I12:I65" si="1">H12*A12</f>
        <v>23.8</v>
      </c>
    </row>
    <row r="13" spans="1:17" x14ac:dyDescent="0.2">
      <c r="A13" s="241">
        <v>120</v>
      </c>
      <c r="B13" s="241" t="s">
        <v>17</v>
      </c>
      <c r="C13" s="241"/>
      <c r="D13" s="241"/>
      <c r="E13" s="140" t="s">
        <v>1080</v>
      </c>
      <c r="F13" s="55"/>
      <c r="G13" s="254">
        <f t="shared" si="0"/>
        <v>34.5</v>
      </c>
      <c r="H13" s="142">
        <v>0.25</v>
      </c>
      <c r="I13" s="158">
        <f t="shared" si="1"/>
        <v>30</v>
      </c>
    </row>
    <row r="14" spans="1:17" x14ac:dyDescent="0.2">
      <c r="A14" s="241">
        <v>25</v>
      </c>
      <c r="B14" s="241" t="s">
        <v>17</v>
      </c>
      <c r="C14" s="241"/>
      <c r="D14" s="241"/>
      <c r="E14" s="140" t="s">
        <v>1079</v>
      </c>
      <c r="F14" s="55"/>
      <c r="G14" s="254">
        <f t="shared" si="0"/>
        <v>12.074999999999999</v>
      </c>
      <c r="H14" s="142">
        <v>0.42</v>
      </c>
      <c r="I14" s="158">
        <f t="shared" si="1"/>
        <v>10.5</v>
      </c>
    </row>
    <row r="15" spans="1:17" x14ac:dyDescent="0.2">
      <c r="A15" s="241">
        <v>35</v>
      </c>
      <c r="B15" s="241" t="s">
        <v>18</v>
      </c>
      <c r="C15" s="241"/>
      <c r="D15" s="241"/>
      <c r="E15" s="140" t="s">
        <v>482</v>
      </c>
      <c r="F15" s="55"/>
      <c r="G15" s="254">
        <f t="shared" si="0"/>
        <v>7.2087750000000002</v>
      </c>
      <c r="H15" s="1">
        <v>0.17910000000000001</v>
      </c>
      <c r="I15" s="158">
        <f t="shared" si="1"/>
        <v>6.2685000000000004</v>
      </c>
    </row>
    <row r="16" spans="1:17" x14ac:dyDescent="0.2">
      <c r="A16" s="241">
        <v>6</v>
      </c>
      <c r="B16" s="241" t="s">
        <v>18</v>
      </c>
      <c r="C16" s="241"/>
      <c r="D16" s="241"/>
      <c r="E16" s="140" t="s">
        <v>483</v>
      </c>
      <c r="F16" s="55"/>
      <c r="G16" s="254">
        <f t="shared" si="0"/>
        <v>5.87052</v>
      </c>
      <c r="H16" s="1">
        <v>0.8508</v>
      </c>
      <c r="I16" s="158">
        <f t="shared" si="1"/>
        <v>5.1048</v>
      </c>
    </row>
    <row r="17" spans="1:9" x14ac:dyDescent="0.2">
      <c r="A17" s="241">
        <v>1</v>
      </c>
      <c r="B17" s="241" t="s">
        <v>18</v>
      </c>
      <c r="C17" s="241"/>
      <c r="D17" s="241"/>
      <c r="E17" s="140" t="s">
        <v>1081</v>
      </c>
      <c r="F17" s="55"/>
      <c r="G17" s="254">
        <f t="shared" si="0"/>
        <v>1.8859999999999999</v>
      </c>
      <c r="H17" s="1">
        <v>1.64</v>
      </c>
      <c r="I17" s="158">
        <f t="shared" si="1"/>
        <v>1.64</v>
      </c>
    </row>
    <row r="18" spans="1:9" x14ac:dyDescent="0.2">
      <c r="A18" s="241">
        <v>3</v>
      </c>
      <c r="B18" s="241" t="s">
        <v>18</v>
      </c>
      <c r="C18" s="241"/>
      <c r="D18" s="241"/>
      <c r="E18" s="140" t="s">
        <v>1082</v>
      </c>
      <c r="F18" s="55"/>
      <c r="G18" s="254">
        <f t="shared" si="0"/>
        <v>8.3490000000000002</v>
      </c>
      <c r="H18" s="1">
        <v>2.42</v>
      </c>
      <c r="I18" s="158">
        <f t="shared" si="1"/>
        <v>7.26</v>
      </c>
    </row>
    <row r="19" spans="1:9" x14ac:dyDescent="0.2">
      <c r="A19" s="241">
        <v>2</v>
      </c>
      <c r="B19" s="241" t="s">
        <v>18</v>
      </c>
      <c r="C19" s="241"/>
      <c r="D19" s="241"/>
      <c r="E19" s="140" t="s">
        <v>738</v>
      </c>
      <c r="F19" s="55"/>
      <c r="G19" s="254">
        <f t="shared" si="0"/>
        <v>9.5219999999999985</v>
      </c>
      <c r="H19" s="1">
        <v>4.1399999999999997</v>
      </c>
      <c r="I19" s="158">
        <f t="shared" si="1"/>
        <v>8.2799999999999994</v>
      </c>
    </row>
    <row r="20" spans="1:9" x14ac:dyDescent="0.2">
      <c r="A20" s="241">
        <v>3</v>
      </c>
      <c r="B20" s="241" t="s">
        <v>18</v>
      </c>
      <c r="C20" s="25" t="s">
        <v>519</v>
      </c>
      <c r="D20" s="25"/>
      <c r="E20" s="25" t="s">
        <v>511</v>
      </c>
      <c r="F20" s="25"/>
      <c r="G20" s="254">
        <f t="shared" si="0"/>
        <v>3.6187050000000003</v>
      </c>
      <c r="H20" s="142">
        <v>1.0488999999999999</v>
      </c>
      <c r="I20" s="158">
        <f t="shared" si="1"/>
        <v>3.1467000000000001</v>
      </c>
    </row>
    <row r="21" spans="1:9" x14ac:dyDescent="0.2">
      <c r="A21" s="241">
        <v>5</v>
      </c>
      <c r="B21" s="241" t="s">
        <v>18</v>
      </c>
      <c r="C21" s="241"/>
      <c r="D21" s="241"/>
      <c r="E21" s="140" t="s">
        <v>1183</v>
      </c>
      <c r="F21" s="55"/>
      <c r="G21" s="254">
        <f t="shared" si="0"/>
        <v>23</v>
      </c>
      <c r="H21" s="142">
        <v>4</v>
      </c>
      <c r="I21" s="158">
        <f t="shared" si="1"/>
        <v>20</v>
      </c>
    </row>
    <row r="22" spans="1:9" x14ac:dyDescent="0.2">
      <c r="A22" s="25">
        <v>1</v>
      </c>
      <c r="B22" s="41" t="s">
        <v>18</v>
      </c>
      <c r="C22" s="25" t="s">
        <v>1035</v>
      </c>
      <c r="D22" s="25">
        <v>502</v>
      </c>
      <c r="E22" s="25" t="s">
        <v>1036</v>
      </c>
      <c r="F22" s="25"/>
      <c r="G22" s="254">
        <f t="shared" si="0"/>
        <v>9.6254999999999988</v>
      </c>
      <c r="H22" s="142">
        <v>8.3699999999999992</v>
      </c>
      <c r="I22" s="158">
        <f t="shared" si="1"/>
        <v>8.3699999999999992</v>
      </c>
    </row>
    <row r="23" spans="1:9" x14ac:dyDescent="0.2">
      <c r="A23" s="25">
        <v>1</v>
      </c>
      <c r="B23" s="41" t="s">
        <v>18</v>
      </c>
      <c r="C23" s="25" t="s">
        <v>1035</v>
      </c>
      <c r="D23" s="25" t="s">
        <v>1037</v>
      </c>
      <c r="E23" s="25" t="s">
        <v>1038</v>
      </c>
      <c r="F23" s="25"/>
      <c r="G23" s="254">
        <f t="shared" si="0"/>
        <v>0.52991999999999995</v>
      </c>
      <c r="H23" s="142">
        <v>0.46079999999999999</v>
      </c>
      <c r="I23" s="158">
        <f t="shared" si="1"/>
        <v>0.46079999999999999</v>
      </c>
    </row>
    <row r="24" spans="1:9" x14ac:dyDescent="0.2">
      <c r="A24" s="241">
        <v>10</v>
      </c>
      <c r="B24" s="241" t="s">
        <v>17</v>
      </c>
      <c r="C24" s="241"/>
      <c r="D24" s="241"/>
      <c r="E24" s="140" t="s">
        <v>1190</v>
      </c>
      <c r="F24" s="55"/>
      <c r="G24" s="254">
        <f t="shared" si="0"/>
        <v>17.25</v>
      </c>
      <c r="H24" s="142">
        <v>1.5</v>
      </c>
      <c r="I24" s="158">
        <f t="shared" si="1"/>
        <v>15</v>
      </c>
    </row>
    <row r="25" spans="1:9" x14ac:dyDescent="0.2">
      <c r="A25" s="241">
        <v>1</v>
      </c>
      <c r="B25" s="241" t="s">
        <v>18</v>
      </c>
      <c r="C25" s="25"/>
      <c r="D25" s="25"/>
      <c r="E25" s="25" t="s">
        <v>1188</v>
      </c>
      <c r="F25" s="25" t="s">
        <v>1189</v>
      </c>
      <c r="G25" s="254">
        <f t="shared" si="0"/>
        <v>11.5</v>
      </c>
      <c r="H25" s="142">
        <v>10</v>
      </c>
      <c r="I25" s="158">
        <f t="shared" si="1"/>
        <v>10</v>
      </c>
    </row>
    <row r="26" spans="1:9" x14ac:dyDescent="0.2">
      <c r="A26" s="241">
        <v>25</v>
      </c>
      <c r="B26" s="241" t="s">
        <v>17</v>
      </c>
      <c r="C26" s="25"/>
      <c r="D26" s="25"/>
      <c r="E26" s="25" t="s">
        <v>1187</v>
      </c>
      <c r="F26" s="25"/>
      <c r="G26" s="254">
        <f t="shared" si="0"/>
        <v>20.125</v>
      </c>
      <c r="H26" s="142">
        <v>0.7</v>
      </c>
      <c r="I26" s="158">
        <f t="shared" si="1"/>
        <v>17.5</v>
      </c>
    </row>
    <row r="27" spans="1:9" x14ac:dyDescent="0.2">
      <c r="A27" s="25">
        <v>6</v>
      </c>
      <c r="B27" s="41" t="s">
        <v>17</v>
      </c>
      <c r="C27" s="25" t="s">
        <v>1051</v>
      </c>
      <c r="D27" s="25"/>
      <c r="E27" s="25" t="s">
        <v>1052</v>
      </c>
      <c r="F27" s="25"/>
      <c r="G27" s="254">
        <f t="shared" si="0"/>
        <v>51.405000000000001</v>
      </c>
      <c r="H27" s="142">
        <v>7.45</v>
      </c>
      <c r="I27" s="158">
        <f t="shared" si="1"/>
        <v>44.7</v>
      </c>
    </row>
    <row r="28" spans="1:9" x14ac:dyDescent="0.2">
      <c r="A28" s="25">
        <v>2.5</v>
      </c>
      <c r="B28" s="41" t="s">
        <v>17</v>
      </c>
      <c r="C28" s="25" t="s">
        <v>1053</v>
      </c>
      <c r="D28" s="25"/>
      <c r="E28" s="25" t="s">
        <v>1054</v>
      </c>
      <c r="F28" s="25"/>
      <c r="G28" s="254">
        <f t="shared" si="0"/>
        <v>62.818750000000001</v>
      </c>
      <c r="H28" s="142">
        <v>21.85</v>
      </c>
      <c r="I28" s="158">
        <f t="shared" si="1"/>
        <v>54.625</v>
      </c>
    </row>
    <row r="29" spans="1:9" x14ac:dyDescent="0.2">
      <c r="A29" s="25">
        <v>1</v>
      </c>
      <c r="B29" s="41" t="s">
        <v>17</v>
      </c>
      <c r="C29" s="25" t="s">
        <v>1055</v>
      </c>
      <c r="D29" s="25"/>
      <c r="E29" s="25" t="s">
        <v>1083</v>
      </c>
      <c r="F29" s="25"/>
      <c r="G29" s="254">
        <f t="shared" si="0"/>
        <v>11.5</v>
      </c>
      <c r="H29" s="142">
        <v>10</v>
      </c>
      <c r="I29" s="158">
        <f t="shared" si="1"/>
        <v>10</v>
      </c>
    </row>
    <row r="30" spans="1:9" x14ac:dyDescent="0.2">
      <c r="A30" s="25">
        <v>2</v>
      </c>
      <c r="B30" s="41" t="s">
        <v>17</v>
      </c>
      <c r="C30" s="25" t="s">
        <v>568</v>
      </c>
      <c r="D30" s="25" t="s">
        <v>1132</v>
      </c>
      <c r="E30" s="25" t="s">
        <v>1084</v>
      </c>
      <c r="F30" s="25"/>
      <c r="G30" s="254">
        <f t="shared" si="0"/>
        <v>48.3</v>
      </c>
      <c r="H30" s="142">
        <v>21</v>
      </c>
      <c r="I30" s="158">
        <f t="shared" si="1"/>
        <v>42</v>
      </c>
    </row>
    <row r="31" spans="1:9" x14ac:dyDescent="0.2">
      <c r="A31" s="25">
        <v>4</v>
      </c>
      <c r="B31" s="41" t="s">
        <v>17</v>
      </c>
      <c r="C31" s="25"/>
      <c r="D31" s="25"/>
      <c r="E31" s="25" t="s">
        <v>1085</v>
      </c>
      <c r="F31" s="25"/>
      <c r="G31" s="254">
        <f t="shared" si="0"/>
        <v>29.9</v>
      </c>
      <c r="H31" s="142">
        <v>6.5</v>
      </c>
      <c r="I31" s="158">
        <f t="shared" si="1"/>
        <v>26</v>
      </c>
    </row>
    <row r="32" spans="1:9" x14ac:dyDescent="0.2">
      <c r="A32" s="25">
        <v>1</v>
      </c>
      <c r="B32" s="41" t="s">
        <v>17</v>
      </c>
      <c r="C32" s="25" t="s">
        <v>1133</v>
      </c>
      <c r="D32" s="25"/>
      <c r="E32" s="25" t="s">
        <v>1134</v>
      </c>
      <c r="F32" s="25"/>
      <c r="G32" s="254">
        <f t="shared" si="0"/>
        <v>9.9245000000000001</v>
      </c>
      <c r="H32" s="142">
        <v>8.6300000000000008</v>
      </c>
      <c r="I32" s="158">
        <f t="shared" si="1"/>
        <v>8.6300000000000008</v>
      </c>
    </row>
    <row r="33" spans="1:10" x14ac:dyDescent="0.2">
      <c r="A33" s="25">
        <v>1</v>
      </c>
      <c r="B33" s="25" t="s">
        <v>18</v>
      </c>
      <c r="C33" s="25" t="s">
        <v>423</v>
      </c>
      <c r="D33" s="25" t="s">
        <v>1117</v>
      </c>
      <c r="E33" s="25" t="s">
        <v>1185</v>
      </c>
      <c r="F33" s="25"/>
      <c r="G33" s="254">
        <f t="shared" si="0"/>
        <v>95.45</v>
      </c>
      <c r="H33" s="142">
        <v>83</v>
      </c>
      <c r="I33" s="158">
        <f t="shared" si="1"/>
        <v>83</v>
      </c>
    </row>
    <row r="34" spans="1:10" x14ac:dyDescent="0.2">
      <c r="A34" s="25">
        <v>6</v>
      </c>
      <c r="B34" s="41" t="s">
        <v>17</v>
      </c>
      <c r="C34" s="25"/>
      <c r="D34" s="25"/>
      <c r="E34" s="25" t="s">
        <v>1086</v>
      </c>
      <c r="F34" s="55" t="s">
        <v>1199</v>
      </c>
      <c r="G34" s="254">
        <f t="shared" si="0"/>
        <v>12.488999999999999</v>
      </c>
      <c r="H34" s="142">
        <v>1.81</v>
      </c>
      <c r="I34" s="158">
        <f t="shared" si="1"/>
        <v>10.86</v>
      </c>
    </row>
    <row r="35" spans="1:10" x14ac:dyDescent="0.2">
      <c r="A35" s="25">
        <v>1</v>
      </c>
      <c r="B35" s="41" t="s">
        <v>18</v>
      </c>
      <c r="C35" s="25" t="s">
        <v>1049</v>
      </c>
      <c r="D35" s="25"/>
      <c r="E35" s="25" t="s">
        <v>1050</v>
      </c>
      <c r="F35" s="55" t="s">
        <v>1199</v>
      </c>
      <c r="G35" s="254">
        <v>1600</v>
      </c>
      <c r="H35" s="142">
        <v>1382.4</v>
      </c>
      <c r="I35" s="158">
        <f t="shared" si="1"/>
        <v>1382.4</v>
      </c>
      <c r="J35" s="252" t="s">
        <v>1186</v>
      </c>
    </row>
    <row r="36" spans="1:10" x14ac:dyDescent="0.2">
      <c r="A36" s="25">
        <v>2</v>
      </c>
      <c r="B36" s="41" t="s">
        <v>18</v>
      </c>
      <c r="C36" s="25" t="s">
        <v>1056</v>
      </c>
      <c r="D36" s="25"/>
      <c r="E36" s="25" t="s">
        <v>1057</v>
      </c>
      <c r="F36" s="55" t="s">
        <v>1199</v>
      </c>
      <c r="G36" s="254">
        <f t="shared" ref="G36:G58" si="2">I36+I36*$H$67</f>
        <v>9.0850000000000009</v>
      </c>
      <c r="H36" s="142">
        <v>3.95</v>
      </c>
      <c r="I36" s="158">
        <f t="shared" si="1"/>
        <v>7.9</v>
      </c>
    </row>
    <row r="37" spans="1:10" x14ac:dyDescent="0.2">
      <c r="A37" s="25">
        <v>2</v>
      </c>
      <c r="B37" s="41" t="s">
        <v>18</v>
      </c>
      <c r="C37" s="25" t="s">
        <v>1058</v>
      </c>
      <c r="D37" s="25"/>
      <c r="E37" s="25" t="s">
        <v>1191</v>
      </c>
      <c r="F37" s="55" t="s">
        <v>1199</v>
      </c>
      <c r="G37" s="254">
        <f t="shared" si="2"/>
        <v>9.2919999999999998</v>
      </c>
      <c r="H37" s="142">
        <v>4.04</v>
      </c>
      <c r="I37" s="158">
        <f t="shared" si="1"/>
        <v>8.08</v>
      </c>
    </row>
    <row r="38" spans="1:10" x14ac:dyDescent="0.2">
      <c r="A38" s="242">
        <v>80</v>
      </c>
      <c r="B38" s="25" t="s">
        <v>17</v>
      </c>
      <c r="C38" s="25"/>
      <c r="D38" s="25"/>
      <c r="E38" s="242" t="s">
        <v>64</v>
      </c>
      <c r="F38" s="55" t="s">
        <v>1199</v>
      </c>
      <c r="G38" s="254">
        <f t="shared" si="2"/>
        <v>13.8</v>
      </c>
      <c r="H38" s="142">
        <v>0.15</v>
      </c>
      <c r="I38" s="158">
        <f t="shared" si="1"/>
        <v>12</v>
      </c>
    </row>
    <row r="39" spans="1:10" x14ac:dyDescent="0.2">
      <c r="A39" s="242">
        <v>10</v>
      </c>
      <c r="B39" s="97" t="s">
        <v>17</v>
      </c>
      <c r="C39" s="25"/>
      <c r="D39" s="25"/>
      <c r="E39" s="242" t="s">
        <v>65</v>
      </c>
      <c r="F39" s="55" t="s">
        <v>1199</v>
      </c>
      <c r="G39" s="254">
        <f t="shared" si="2"/>
        <v>2.99</v>
      </c>
      <c r="H39" s="142">
        <v>0.26</v>
      </c>
      <c r="I39" s="158">
        <f t="shared" si="1"/>
        <v>2.6</v>
      </c>
    </row>
    <row r="40" spans="1:10" x14ac:dyDescent="0.2">
      <c r="A40" s="242">
        <v>1</v>
      </c>
      <c r="B40" s="97" t="s">
        <v>18</v>
      </c>
      <c r="C40" s="25" t="s">
        <v>1193</v>
      </c>
      <c r="D40" s="25"/>
      <c r="E40" s="242" t="s">
        <v>1194</v>
      </c>
      <c r="F40" s="55" t="s">
        <v>1199</v>
      </c>
      <c r="G40" s="254">
        <f t="shared" si="2"/>
        <v>6.9</v>
      </c>
      <c r="H40" s="142">
        <v>6</v>
      </c>
      <c r="I40" s="158">
        <f t="shared" si="1"/>
        <v>6</v>
      </c>
    </row>
    <row r="41" spans="1:10" x14ac:dyDescent="0.2">
      <c r="A41" s="242">
        <v>1</v>
      </c>
      <c r="B41" s="97" t="s">
        <v>18</v>
      </c>
      <c r="C41" s="25" t="s">
        <v>1193</v>
      </c>
      <c r="D41" s="25"/>
      <c r="E41" s="242" t="s">
        <v>1195</v>
      </c>
      <c r="F41" s="55" t="s">
        <v>1199</v>
      </c>
      <c r="G41" s="254">
        <f t="shared" si="2"/>
        <v>6.9</v>
      </c>
      <c r="H41" s="142">
        <v>6</v>
      </c>
      <c r="I41" s="158">
        <f t="shared" si="1"/>
        <v>6</v>
      </c>
    </row>
    <row r="42" spans="1:10" x14ac:dyDescent="0.2">
      <c r="A42" s="25">
        <v>1</v>
      </c>
      <c r="B42" s="97" t="s">
        <v>18</v>
      </c>
      <c r="C42" s="25" t="s">
        <v>268</v>
      </c>
      <c r="D42" s="25">
        <v>16203</v>
      </c>
      <c r="E42" s="25" t="s">
        <v>1070</v>
      </c>
      <c r="F42" s="55" t="s">
        <v>1199</v>
      </c>
      <c r="G42" s="254">
        <f t="shared" si="2"/>
        <v>6.0568200000000001</v>
      </c>
      <c r="H42" s="142">
        <v>5.2667999999999999</v>
      </c>
      <c r="I42" s="158">
        <f t="shared" si="1"/>
        <v>5.2667999999999999</v>
      </c>
    </row>
    <row r="43" spans="1:10" x14ac:dyDescent="0.2">
      <c r="A43" s="25">
        <v>1</v>
      </c>
      <c r="B43" s="97" t="s">
        <v>18</v>
      </c>
      <c r="C43" s="25" t="s">
        <v>268</v>
      </c>
      <c r="D43" s="25">
        <v>16211</v>
      </c>
      <c r="E43" s="25" t="s">
        <v>1069</v>
      </c>
      <c r="F43" s="55" t="s">
        <v>1199</v>
      </c>
      <c r="G43" s="254">
        <f t="shared" si="2"/>
        <v>11.733449999999999</v>
      </c>
      <c r="H43" s="142">
        <v>10.202999999999999</v>
      </c>
      <c r="I43" s="158">
        <f t="shared" si="1"/>
        <v>10.202999999999999</v>
      </c>
    </row>
    <row r="44" spans="1:10" x14ac:dyDescent="0.2">
      <c r="A44" s="25">
        <v>1</v>
      </c>
      <c r="B44" s="97" t="s">
        <v>18</v>
      </c>
      <c r="C44" s="25"/>
      <c r="D44" s="25"/>
      <c r="E44" s="25" t="s">
        <v>950</v>
      </c>
      <c r="F44" s="55" t="s">
        <v>1199</v>
      </c>
      <c r="G44" s="254">
        <f t="shared" si="2"/>
        <v>2.875</v>
      </c>
      <c r="H44" s="142">
        <v>2.5</v>
      </c>
      <c r="I44" s="158">
        <f t="shared" si="1"/>
        <v>2.5</v>
      </c>
    </row>
    <row r="45" spans="1:10" x14ac:dyDescent="0.2">
      <c r="A45" s="25">
        <v>2</v>
      </c>
      <c r="B45" s="97" t="s">
        <v>18</v>
      </c>
      <c r="C45" s="25"/>
      <c r="D45" s="25"/>
      <c r="E45" s="25" t="s">
        <v>948</v>
      </c>
      <c r="F45" s="55" t="s">
        <v>1199</v>
      </c>
      <c r="G45" s="254">
        <f t="shared" si="2"/>
        <v>8.0500000000000007</v>
      </c>
      <c r="H45" s="142">
        <v>3.5</v>
      </c>
      <c r="I45" s="158">
        <f t="shared" si="1"/>
        <v>7</v>
      </c>
    </row>
    <row r="46" spans="1:10" x14ac:dyDescent="0.2">
      <c r="A46" s="25">
        <v>12</v>
      </c>
      <c r="B46" s="97" t="s">
        <v>18</v>
      </c>
      <c r="C46" s="25"/>
      <c r="D46" s="25"/>
      <c r="E46" s="25" t="s">
        <v>1196</v>
      </c>
      <c r="F46" s="55" t="s">
        <v>1199</v>
      </c>
      <c r="G46" s="254">
        <f t="shared" si="2"/>
        <v>13.8</v>
      </c>
      <c r="H46" s="142">
        <v>1</v>
      </c>
      <c r="I46" s="158">
        <f t="shared" si="1"/>
        <v>12</v>
      </c>
    </row>
    <row r="47" spans="1:10" x14ac:dyDescent="0.2">
      <c r="A47" s="25">
        <v>2</v>
      </c>
      <c r="B47" s="97" t="s">
        <v>18</v>
      </c>
      <c r="C47" s="25"/>
      <c r="D47" s="25"/>
      <c r="E47" s="25" t="s">
        <v>1197</v>
      </c>
      <c r="F47" s="55" t="s">
        <v>1199</v>
      </c>
      <c r="G47" s="254">
        <f t="shared" si="2"/>
        <v>23</v>
      </c>
      <c r="H47" s="142">
        <v>10</v>
      </c>
      <c r="I47" s="158">
        <f t="shared" si="1"/>
        <v>20</v>
      </c>
    </row>
    <row r="48" spans="1:10" x14ac:dyDescent="0.2">
      <c r="A48" s="25">
        <v>60</v>
      </c>
      <c r="B48" s="97" t="s">
        <v>17</v>
      </c>
      <c r="C48" s="25"/>
      <c r="D48" s="25"/>
      <c r="E48" s="25" t="s">
        <v>1206</v>
      </c>
      <c r="F48" s="25"/>
      <c r="G48" s="254">
        <f t="shared" si="2"/>
        <v>75.900000000000006</v>
      </c>
      <c r="H48" s="142">
        <v>1.1000000000000001</v>
      </c>
      <c r="I48" s="158">
        <f t="shared" si="1"/>
        <v>66</v>
      </c>
    </row>
    <row r="49" spans="1:10" x14ac:dyDescent="0.2">
      <c r="A49" s="25">
        <v>35</v>
      </c>
      <c r="B49" s="97" t="s">
        <v>17</v>
      </c>
      <c r="C49" s="25"/>
      <c r="D49" s="25"/>
      <c r="E49" s="25" t="s">
        <v>1207</v>
      </c>
      <c r="F49" s="25"/>
      <c r="G49" s="254">
        <f t="shared" si="2"/>
        <v>56.35</v>
      </c>
      <c r="H49" s="142">
        <v>1.4</v>
      </c>
      <c r="I49" s="158">
        <f t="shared" si="1"/>
        <v>49</v>
      </c>
    </row>
    <row r="50" spans="1:10" x14ac:dyDescent="0.2">
      <c r="A50" s="25"/>
      <c r="B50" s="25"/>
      <c r="C50" s="25"/>
      <c r="D50" s="25"/>
      <c r="E50" s="25" t="s">
        <v>1209</v>
      </c>
      <c r="F50" s="25"/>
      <c r="G50" s="254">
        <f t="shared" si="2"/>
        <v>57.5</v>
      </c>
      <c r="H50" s="142">
        <v>50</v>
      </c>
      <c r="I50" s="158">
        <v>50</v>
      </c>
    </row>
    <row r="51" spans="1:10" x14ac:dyDescent="0.2">
      <c r="A51" s="25">
        <v>3</v>
      </c>
      <c r="B51" s="97" t="s">
        <v>18</v>
      </c>
      <c r="C51" s="25" t="s">
        <v>1130</v>
      </c>
      <c r="D51" s="25">
        <v>2216931100</v>
      </c>
      <c r="E51" s="25" t="s">
        <v>1131</v>
      </c>
      <c r="F51" s="55" t="s">
        <v>1208</v>
      </c>
      <c r="G51" s="254">
        <f t="shared" si="2"/>
        <v>101.42999999999999</v>
      </c>
      <c r="H51" s="142">
        <v>29.4</v>
      </c>
      <c r="I51" s="158">
        <f t="shared" si="1"/>
        <v>88.199999999999989</v>
      </c>
    </row>
    <row r="52" spans="1:10" x14ac:dyDescent="0.2">
      <c r="A52" s="25">
        <v>5</v>
      </c>
      <c r="B52" s="41" t="s">
        <v>18</v>
      </c>
      <c r="C52" s="25" t="s">
        <v>1064</v>
      </c>
      <c r="D52" s="25" t="s">
        <v>1065</v>
      </c>
      <c r="E52" s="25" t="s">
        <v>1066</v>
      </c>
      <c r="F52" s="55" t="s">
        <v>1212</v>
      </c>
      <c r="G52" s="254">
        <f t="shared" si="2"/>
        <v>222.78375</v>
      </c>
      <c r="H52" s="142">
        <v>38.744999999999997</v>
      </c>
      <c r="I52" s="158">
        <f t="shared" si="1"/>
        <v>193.72499999999999</v>
      </c>
    </row>
    <row r="53" spans="1:10" x14ac:dyDescent="0.2">
      <c r="A53" s="25">
        <v>2</v>
      </c>
      <c r="B53" s="25" t="s">
        <v>18</v>
      </c>
      <c r="C53" s="25" t="s">
        <v>825</v>
      </c>
      <c r="D53" s="25" t="s">
        <v>1075</v>
      </c>
      <c r="E53" s="25" t="s">
        <v>1076</v>
      </c>
      <c r="F53" s="55" t="s">
        <v>1213</v>
      </c>
      <c r="G53" s="254">
        <f t="shared" si="2"/>
        <v>81.19</v>
      </c>
      <c r="H53" s="142">
        <v>35.299999999999997</v>
      </c>
      <c r="I53" s="158">
        <f t="shared" si="1"/>
        <v>70.599999999999994</v>
      </c>
    </row>
    <row r="54" spans="1:10" x14ac:dyDescent="0.2">
      <c r="A54" s="25">
        <v>1</v>
      </c>
      <c r="B54" s="25" t="s">
        <v>18</v>
      </c>
      <c r="C54" s="25" t="s">
        <v>1112</v>
      </c>
      <c r="D54" s="25">
        <v>99129</v>
      </c>
      <c r="E54" s="25" t="s">
        <v>1113</v>
      </c>
      <c r="F54" s="55" t="s">
        <v>1192</v>
      </c>
      <c r="G54" s="254">
        <f t="shared" si="2"/>
        <v>27.657499999999999</v>
      </c>
      <c r="H54" s="142">
        <v>24.05</v>
      </c>
      <c r="I54" s="158">
        <f t="shared" si="1"/>
        <v>24.05</v>
      </c>
    </row>
    <row r="55" spans="1:10" x14ac:dyDescent="0.2">
      <c r="A55" s="25">
        <v>5</v>
      </c>
      <c r="B55" s="25" t="s">
        <v>18</v>
      </c>
      <c r="C55" s="25" t="s">
        <v>1114</v>
      </c>
      <c r="D55" s="25" t="s">
        <v>1115</v>
      </c>
      <c r="E55" s="25" t="s">
        <v>1116</v>
      </c>
      <c r="F55" s="55" t="s">
        <v>1192</v>
      </c>
      <c r="G55" s="254">
        <f t="shared" si="2"/>
        <v>332.63749999999999</v>
      </c>
      <c r="H55" s="142">
        <v>57.85</v>
      </c>
      <c r="I55" s="158">
        <f t="shared" si="1"/>
        <v>289.25</v>
      </c>
    </row>
    <row r="56" spans="1:10" x14ac:dyDescent="0.2">
      <c r="A56" s="25">
        <v>2</v>
      </c>
      <c r="B56" s="25" t="s">
        <v>18</v>
      </c>
      <c r="C56" s="25" t="s">
        <v>375</v>
      </c>
      <c r="D56" s="25">
        <v>303542</v>
      </c>
      <c r="E56" s="25" t="s">
        <v>1119</v>
      </c>
      <c r="F56" s="55" t="s">
        <v>1214</v>
      </c>
      <c r="G56" s="254">
        <f t="shared" si="2"/>
        <v>121.67</v>
      </c>
      <c r="H56" s="142">
        <v>52.9</v>
      </c>
      <c r="I56" s="158">
        <f t="shared" si="1"/>
        <v>105.8</v>
      </c>
    </row>
    <row r="57" spans="1:10" x14ac:dyDescent="0.2">
      <c r="A57" s="25">
        <v>4</v>
      </c>
      <c r="B57" s="25" t="s">
        <v>18</v>
      </c>
      <c r="C57" s="25" t="s">
        <v>375</v>
      </c>
      <c r="D57" s="25">
        <v>303548</v>
      </c>
      <c r="E57" s="25" t="s">
        <v>1111</v>
      </c>
      <c r="F57" s="55" t="s">
        <v>1214</v>
      </c>
      <c r="G57" s="254">
        <f t="shared" si="2"/>
        <v>296.24</v>
      </c>
      <c r="H57" s="142">
        <v>64.400000000000006</v>
      </c>
      <c r="I57" s="158">
        <f t="shared" si="1"/>
        <v>257.60000000000002</v>
      </c>
    </row>
    <row r="58" spans="1:10" x14ac:dyDescent="0.2">
      <c r="A58" s="25">
        <v>1</v>
      </c>
      <c r="B58" s="25" t="s">
        <v>18</v>
      </c>
      <c r="C58" s="25" t="s">
        <v>1255</v>
      </c>
      <c r="D58" s="25"/>
      <c r="E58" s="25" t="s">
        <v>1256</v>
      </c>
      <c r="F58" s="55" t="s">
        <v>1257</v>
      </c>
      <c r="G58" s="254">
        <f t="shared" si="2"/>
        <v>57.5</v>
      </c>
      <c r="H58" s="142">
        <v>50</v>
      </c>
      <c r="I58" s="158">
        <f t="shared" si="1"/>
        <v>50</v>
      </c>
    </row>
    <row r="59" spans="1:10" x14ac:dyDescent="0.2">
      <c r="A59" s="25">
        <v>9</v>
      </c>
      <c r="B59" s="41" t="s">
        <v>18</v>
      </c>
      <c r="C59" s="25" t="s">
        <v>1059</v>
      </c>
      <c r="D59" s="25"/>
      <c r="E59" s="25" t="s">
        <v>1060</v>
      </c>
      <c r="F59" s="25"/>
      <c r="G59" s="254">
        <v>450</v>
      </c>
      <c r="H59" s="142">
        <v>33.24</v>
      </c>
      <c r="I59" s="158">
        <f t="shared" si="1"/>
        <v>299.16000000000003</v>
      </c>
      <c r="J59" s="243" t="s">
        <v>1223</v>
      </c>
    </row>
    <row r="60" spans="1:10" x14ac:dyDescent="0.2">
      <c r="A60" s="25">
        <v>1</v>
      </c>
      <c r="B60" s="41" t="s">
        <v>18</v>
      </c>
      <c r="C60" s="25" t="s">
        <v>1061</v>
      </c>
      <c r="D60" s="25"/>
      <c r="E60" s="25" t="s">
        <v>1062</v>
      </c>
      <c r="F60" s="25"/>
      <c r="G60" s="254">
        <v>90</v>
      </c>
      <c r="H60" s="142">
        <v>51.06</v>
      </c>
      <c r="I60" s="158">
        <f t="shared" si="1"/>
        <v>51.06</v>
      </c>
      <c r="J60" s="243" t="s">
        <v>1222</v>
      </c>
    </row>
    <row r="61" spans="1:10" x14ac:dyDescent="0.2">
      <c r="A61" s="242">
        <v>1</v>
      </c>
      <c r="B61" s="25" t="s">
        <v>18</v>
      </c>
      <c r="C61" s="242" t="s">
        <v>1220</v>
      </c>
      <c r="D61" s="25"/>
      <c r="E61" s="242" t="s">
        <v>1221</v>
      </c>
      <c r="F61" s="55"/>
      <c r="G61" s="254">
        <f>I61+I61*$H$67</f>
        <v>42.55</v>
      </c>
      <c r="H61" s="142">
        <v>37</v>
      </c>
      <c r="I61" s="158">
        <f t="shared" si="1"/>
        <v>37</v>
      </c>
    </row>
    <row r="62" spans="1:10" x14ac:dyDescent="0.2">
      <c r="A62" s="25">
        <f>160+130+430+160+210+200+70</f>
        <v>1360</v>
      </c>
      <c r="B62" s="25" t="s">
        <v>17</v>
      </c>
      <c r="C62" s="25"/>
      <c r="D62" s="25"/>
      <c r="E62" s="242" t="s">
        <v>64</v>
      </c>
      <c r="F62" s="25"/>
      <c r="G62" s="254">
        <f>I62+I62*$H$67</f>
        <v>234.6</v>
      </c>
      <c r="H62" s="142">
        <v>0.15</v>
      </c>
      <c r="I62" s="158">
        <f t="shared" si="1"/>
        <v>204</v>
      </c>
    </row>
    <row r="63" spans="1:10" x14ac:dyDescent="0.2">
      <c r="A63" s="25">
        <v>705</v>
      </c>
      <c r="B63" s="25" t="s">
        <v>17</v>
      </c>
      <c r="C63" s="25"/>
      <c r="D63" s="25"/>
      <c r="E63" s="242" t="s">
        <v>65</v>
      </c>
      <c r="F63" s="25"/>
      <c r="G63" s="254">
        <f>I63+I63*$H$67</f>
        <v>210.79500000000002</v>
      </c>
      <c r="H63" s="142">
        <v>0.26</v>
      </c>
      <c r="I63" s="158">
        <f t="shared" si="1"/>
        <v>183.3</v>
      </c>
    </row>
    <row r="64" spans="1:10" x14ac:dyDescent="0.2">
      <c r="A64" s="25">
        <v>195</v>
      </c>
      <c r="B64" s="25" t="s">
        <v>17</v>
      </c>
      <c r="C64" s="25"/>
      <c r="D64" s="25"/>
      <c r="E64" s="242" t="s">
        <v>607</v>
      </c>
      <c r="F64" s="25"/>
      <c r="G64" s="254">
        <f>I64+I64*$H$67</f>
        <v>89.7</v>
      </c>
      <c r="H64" s="142">
        <v>0.4</v>
      </c>
      <c r="I64" s="158">
        <f t="shared" si="1"/>
        <v>78</v>
      </c>
    </row>
    <row r="65" spans="1:17" x14ac:dyDescent="0.2">
      <c r="A65" s="25">
        <v>1</v>
      </c>
      <c r="B65" s="25" t="s">
        <v>18</v>
      </c>
      <c r="C65" s="25"/>
      <c r="D65" s="25"/>
      <c r="E65" s="242" t="s">
        <v>1235</v>
      </c>
      <c r="F65" s="55"/>
      <c r="G65" s="254">
        <f>I65+I65*$H$67</f>
        <v>9.1999999999999993</v>
      </c>
      <c r="H65" s="142">
        <v>8</v>
      </c>
      <c r="I65" s="158">
        <f t="shared" si="1"/>
        <v>8</v>
      </c>
    </row>
    <row r="66" spans="1:17" s="248" customFormat="1" x14ac:dyDescent="0.2">
      <c r="A66" s="181"/>
      <c r="B66" s="181"/>
      <c r="C66" s="181"/>
      <c r="D66" s="181"/>
      <c r="E66" s="244"/>
      <c r="F66" s="245"/>
      <c r="G66" s="254">
        <f>SUM(G11:G65)</f>
        <v>4802.6876900000007</v>
      </c>
      <c r="H66" s="246"/>
      <c r="I66" s="247">
        <f>SUM(I11:I65)</f>
        <v>4048.0006000000003</v>
      </c>
    </row>
    <row r="67" spans="1:17" x14ac:dyDescent="0.2">
      <c r="A67" s="29" t="s">
        <v>20</v>
      </c>
      <c r="B67" s="30"/>
      <c r="C67" s="30"/>
      <c r="D67" s="30"/>
      <c r="E67" s="30"/>
      <c r="F67" s="218" t="s">
        <v>21</v>
      </c>
      <c r="G67" s="219"/>
      <c r="H67" s="169">
        <v>0.15</v>
      </c>
      <c r="I67" s="158">
        <f>I66+I66*H67</f>
        <v>4655.2006900000006</v>
      </c>
    </row>
    <row r="68" spans="1:17" x14ac:dyDescent="0.2">
      <c r="A68" s="29" t="s">
        <v>22</v>
      </c>
      <c r="B68" s="30"/>
      <c r="C68" s="30"/>
      <c r="D68" s="30"/>
      <c r="E68" s="30"/>
      <c r="F68" s="38"/>
      <c r="G68" s="206"/>
    </row>
    <row r="69" spans="1:17" x14ac:dyDescent="0.2">
      <c r="A69" s="35"/>
      <c r="B69" s="36"/>
      <c r="C69" s="36"/>
      <c r="D69" s="36"/>
      <c r="E69" s="36"/>
      <c r="F69" s="202" t="s">
        <v>23</v>
      </c>
      <c r="G69" s="203"/>
    </row>
    <row r="70" spans="1:17" x14ac:dyDescent="0.2">
      <c r="A70" s="29" t="s">
        <v>1028</v>
      </c>
      <c r="B70" s="30"/>
      <c r="C70" s="30"/>
      <c r="D70" s="30"/>
      <c r="E70" s="30"/>
      <c r="F70" s="204"/>
      <c r="G70" s="205"/>
    </row>
    <row r="72" spans="1:17" x14ac:dyDescent="0.2">
      <c r="A72" s="335" t="s">
        <v>0</v>
      </c>
      <c r="B72" s="336"/>
      <c r="C72" s="336"/>
      <c r="D72" s="336"/>
      <c r="E72" s="336"/>
      <c r="F72" s="212" t="s">
        <v>1</v>
      </c>
      <c r="G72" s="213"/>
    </row>
    <row r="73" spans="1:17" x14ac:dyDescent="0.2">
      <c r="A73" s="338" t="s">
        <v>2</v>
      </c>
      <c r="B73" s="339"/>
      <c r="C73" s="339"/>
      <c r="D73" s="339"/>
      <c r="E73" s="347"/>
      <c r="F73" s="214" t="s">
        <v>1024</v>
      </c>
      <c r="G73" s="215"/>
    </row>
    <row r="74" spans="1:17" x14ac:dyDescent="0.2">
      <c r="A74" s="338" t="s">
        <v>3</v>
      </c>
      <c r="B74" s="339"/>
      <c r="C74" s="339"/>
      <c r="D74" s="339"/>
      <c r="E74" s="340"/>
      <c r="F74" s="4" t="s">
        <v>1277</v>
      </c>
      <c r="G74" s="4"/>
    </row>
    <row r="75" spans="1:17" x14ac:dyDescent="0.2">
      <c r="A75" s="338" t="s">
        <v>4</v>
      </c>
      <c r="B75" s="339"/>
      <c r="C75" s="339"/>
      <c r="D75" s="339"/>
      <c r="E75" s="347"/>
      <c r="F75" s="29" t="s">
        <v>85</v>
      </c>
      <c r="G75" s="211"/>
    </row>
    <row r="76" spans="1:17" x14ac:dyDescent="0.2">
      <c r="A76" s="7" t="s">
        <v>6</v>
      </c>
      <c r="F76" s="7" t="s">
        <v>7</v>
      </c>
      <c r="G76" s="7"/>
    </row>
    <row r="77" spans="1:17" x14ac:dyDescent="0.2">
      <c r="A77" s="341"/>
      <c r="B77" s="342"/>
      <c r="C77" s="342"/>
      <c r="D77" s="342"/>
      <c r="E77" s="342"/>
      <c r="F77" s="227"/>
      <c r="G77" s="228"/>
    </row>
    <row r="78" spans="1:17" x14ac:dyDescent="0.2">
      <c r="A78" s="143"/>
      <c r="B78" s="145"/>
      <c r="C78" s="145" t="s">
        <v>1025</v>
      </c>
      <c r="D78" s="145"/>
      <c r="E78" s="239"/>
      <c r="F78" s="198" t="s">
        <v>8</v>
      </c>
      <c r="G78" s="199"/>
    </row>
    <row r="79" spans="1:17" x14ac:dyDescent="0.2">
      <c r="A79" s="147"/>
      <c r="B79" s="148"/>
      <c r="C79" s="148" t="s">
        <v>1026</v>
      </c>
      <c r="D79" s="148"/>
      <c r="E79" s="240"/>
      <c r="F79" s="198"/>
      <c r="G79" s="199"/>
      <c r="Q79" s="1">
        <v>1</v>
      </c>
    </row>
    <row r="80" spans="1:17" x14ac:dyDescent="0.2">
      <c r="A80" s="150"/>
      <c r="B80" s="151"/>
      <c r="C80" s="151" t="s">
        <v>1027</v>
      </c>
      <c r="D80" s="151"/>
      <c r="E80" s="151"/>
      <c r="F80" s="150"/>
      <c r="G80" s="152"/>
    </row>
    <row r="81" spans="1:9" x14ac:dyDescent="0.2">
      <c r="A81" s="153" t="s">
        <v>11</v>
      </c>
      <c r="B81" s="153" t="s">
        <v>12</v>
      </c>
      <c r="C81" s="153" t="s">
        <v>13</v>
      </c>
      <c r="D81" s="153" t="s">
        <v>14</v>
      </c>
      <c r="E81" s="154" t="s">
        <v>15</v>
      </c>
      <c r="F81" s="25"/>
      <c r="G81" s="55" t="s">
        <v>16</v>
      </c>
    </row>
    <row r="82" spans="1:9" x14ac:dyDescent="0.2">
      <c r="A82" s="25">
        <v>1</v>
      </c>
      <c r="B82" s="41" t="s">
        <v>709</v>
      </c>
      <c r="C82" s="25" t="s">
        <v>1067</v>
      </c>
      <c r="D82" s="25" t="s">
        <v>1068</v>
      </c>
      <c r="E82" s="25" t="s">
        <v>1201</v>
      </c>
      <c r="F82" s="55"/>
      <c r="G82" s="251">
        <f>I82+I82*$H$67</f>
        <v>26.45</v>
      </c>
      <c r="H82" s="142">
        <v>23</v>
      </c>
      <c r="I82" s="158">
        <f>H82*A82</f>
        <v>23</v>
      </c>
    </row>
    <row r="83" spans="1:9" x14ac:dyDescent="0.2">
      <c r="A83" s="25">
        <v>1</v>
      </c>
      <c r="B83" s="25" t="s">
        <v>709</v>
      </c>
      <c r="C83" s="25" t="s">
        <v>878</v>
      </c>
      <c r="D83" s="25" t="s">
        <v>1120</v>
      </c>
      <c r="E83" s="25" t="s">
        <v>1121</v>
      </c>
      <c r="F83" s="55"/>
      <c r="G83" s="251">
        <f t="shared" ref="G83:G144" si="3">I83+I83*$H$67</f>
        <v>357.65</v>
      </c>
      <c r="H83" s="142">
        <v>311</v>
      </c>
      <c r="I83" s="158">
        <f t="shared" ref="I83:I144" si="4">H83*A83</f>
        <v>311</v>
      </c>
    </row>
    <row r="84" spans="1:9" x14ac:dyDescent="0.2">
      <c r="A84" s="25">
        <v>1</v>
      </c>
      <c r="B84" s="25" t="s">
        <v>709</v>
      </c>
      <c r="C84" s="25" t="s">
        <v>878</v>
      </c>
      <c r="D84" s="25" t="s">
        <v>1122</v>
      </c>
      <c r="E84" s="25" t="s">
        <v>1123</v>
      </c>
      <c r="F84" s="55"/>
      <c r="G84" s="251">
        <f t="shared" si="3"/>
        <v>140.875</v>
      </c>
      <c r="H84" s="142">
        <v>122.5</v>
      </c>
      <c r="I84" s="158">
        <f t="shared" si="4"/>
        <v>122.5</v>
      </c>
    </row>
    <row r="85" spans="1:9" x14ac:dyDescent="0.2">
      <c r="A85" s="25">
        <v>1</v>
      </c>
      <c r="B85" s="25" t="s">
        <v>709</v>
      </c>
      <c r="C85" s="25" t="s">
        <v>878</v>
      </c>
      <c r="D85" s="25" t="s">
        <v>1124</v>
      </c>
      <c r="E85" s="25" t="s">
        <v>213</v>
      </c>
      <c r="F85" s="55"/>
      <c r="G85" s="251">
        <f t="shared" si="3"/>
        <v>103.5</v>
      </c>
      <c r="H85" s="142">
        <v>90</v>
      </c>
      <c r="I85" s="158">
        <f t="shared" si="4"/>
        <v>90</v>
      </c>
    </row>
    <row r="86" spans="1:9" x14ac:dyDescent="0.2">
      <c r="A86" s="25">
        <v>5</v>
      </c>
      <c r="B86" s="25" t="s">
        <v>709</v>
      </c>
      <c r="C86" s="25" t="s">
        <v>878</v>
      </c>
      <c r="D86" s="25" t="s">
        <v>882</v>
      </c>
      <c r="E86" s="25" t="s">
        <v>283</v>
      </c>
      <c r="F86" s="55"/>
      <c r="G86" s="251">
        <f t="shared" si="3"/>
        <v>408.25</v>
      </c>
      <c r="H86" s="142">
        <v>71</v>
      </c>
      <c r="I86" s="158">
        <f t="shared" si="4"/>
        <v>355</v>
      </c>
    </row>
    <row r="87" spans="1:9" x14ac:dyDescent="0.2">
      <c r="A87" s="25">
        <v>1</v>
      </c>
      <c r="B87" s="25" t="s">
        <v>709</v>
      </c>
      <c r="C87" s="25" t="s">
        <v>878</v>
      </c>
      <c r="D87" s="25"/>
      <c r="E87" s="25" t="s">
        <v>1202</v>
      </c>
      <c r="F87" s="55"/>
      <c r="G87" s="251">
        <f t="shared" si="3"/>
        <v>74.75</v>
      </c>
      <c r="H87" s="155">
        <v>65</v>
      </c>
      <c r="I87" s="158">
        <f t="shared" si="4"/>
        <v>65</v>
      </c>
    </row>
    <row r="88" spans="1:9" x14ac:dyDescent="0.2">
      <c r="A88" s="25">
        <v>1</v>
      </c>
      <c r="B88" s="25" t="s">
        <v>709</v>
      </c>
      <c r="C88" s="25" t="s">
        <v>878</v>
      </c>
      <c r="D88" s="25" t="s">
        <v>1125</v>
      </c>
      <c r="E88" s="25" t="s">
        <v>1126</v>
      </c>
      <c r="F88" s="55"/>
      <c r="G88" s="251">
        <f t="shared" si="3"/>
        <v>184.11499999999998</v>
      </c>
      <c r="H88" s="142">
        <v>160.1</v>
      </c>
      <c r="I88" s="158">
        <f t="shared" si="4"/>
        <v>160.1</v>
      </c>
    </row>
    <row r="89" spans="1:9" x14ac:dyDescent="0.2">
      <c r="A89" s="25">
        <v>1</v>
      </c>
      <c r="B89" s="25" t="s">
        <v>709</v>
      </c>
      <c r="C89" s="25" t="s">
        <v>878</v>
      </c>
      <c r="D89" s="25" t="s">
        <v>1127</v>
      </c>
      <c r="E89" s="25" t="s">
        <v>1128</v>
      </c>
      <c r="F89" s="55"/>
      <c r="G89" s="251">
        <f t="shared" si="3"/>
        <v>159.27500000000001</v>
      </c>
      <c r="H89" s="142">
        <v>138.5</v>
      </c>
      <c r="I89" s="158">
        <f t="shared" si="4"/>
        <v>138.5</v>
      </c>
    </row>
    <row r="90" spans="1:9" x14ac:dyDescent="0.2">
      <c r="A90" s="25">
        <v>5</v>
      </c>
      <c r="B90" s="25" t="s">
        <v>709</v>
      </c>
      <c r="C90" s="25" t="s">
        <v>878</v>
      </c>
      <c r="D90" s="25"/>
      <c r="E90" s="25" t="s">
        <v>1203</v>
      </c>
      <c r="F90" s="55"/>
      <c r="G90" s="251">
        <f t="shared" si="3"/>
        <v>230</v>
      </c>
      <c r="H90" s="142">
        <v>40</v>
      </c>
      <c r="I90" s="158">
        <f t="shared" si="4"/>
        <v>200</v>
      </c>
    </row>
    <row r="91" spans="1:9" x14ac:dyDescent="0.2">
      <c r="A91" s="25">
        <v>1</v>
      </c>
      <c r="B91" s="41" t="s">
        <v>709</v>
      </c>
      <c r="C91" s="25" t="s">
        <v>878</v>
      </c>
      <c r="D91" s="25">
        <v>30087101</v>
      </c>
      <c r="E91" s="25" t="s">
        <v>1063</v>
      </c>
      <c r="F91" s="55"/>
      <c r="G91" s="251">
        <f t="shared" si="3"/>
        <v>14.962994999999999</v>
      </c>
      <c r="H91" s="142">
        <v>13.0113</v>
      </c>
      <c r="I91" s="158">
        <f t="shared" si="4"/>
        <v>13.0113</v>
      </c>
    </row>
    <row r="92" spans="1:9" x14ac:dyDescent="0.2">
      <c r="A92" s="25">
        <v>2</v>
      </c>
      <c r="B92" s="25" t="s">
        <v>709</v>
      </c>
      <c r="C92" s="25" t="s">
        <v>878</v>
      </c>
      <c r="D92" s="25" t="s">
        <v>881</v>
      </c>
      <c r="E92" s="25" t="s">
        <v>209</v>
      </c>
      <c r="F92" s="55"/>
      <c r="G92" s="251">
        <f t="shared" si="3"/>
        <v>168.66865999999999</v>
      </c>
      <c r="H92" s="142">
        <v>73.334199999999996</v>
      </c>
      <c r="I92" s="158">
        <f t="shared" si="4"/>
        <v>146.66839999999999</v>
      </c>
    </row>
    <row r="93" spans="1:9" x14ac:dyDescent="0.2">
      <c r="A93" s="25">
        <v>1</v>
      </c>
      <c r="B93" s="41" t="s">
        <v>709</v>
      </c>
      <c r="C93" s="25" t="s">
        <v>878</v>
      </c>
      <c r="D93" s="25" t="s">
        <v>1033</v>
      </c>
      <c r="E93" s="25" t="s">
        <v>1034</v>
      </c>
      <c r="F93" s="55"/>
      <c r="G93" s="251">
        <f t="shared" si="3"/>
        <v>37.950000000000003</v>
      </c>
      <c r="H93" s="142">
        <v>33</v>
      </c>
      <c r="I93" s="158">
        <f t="shared" si="4"/>
        <v>33</v>
      </c>
    </row>
    <row r="94" spans="1:9" x14ac:dyDescent="0.2">
      <c r="A94" s="25">
        <v>1</v>
      </c>
      <c r="B94" s="41" t="s">
        <v>709</v>
      </c>
      <c r="C94" s="25" t="s">
        <v>878</v>
      </c>
      <c r="D94" s="25" t="s">
        <v>1043</v>
      </c>
      <c r="E94" s="25" t="s">
        <v>1044</v>
      </c>
      <c r="F94" s="55"/>
      <c r="G94" s="251">
        <f t="shared" si="3"/>
        <v>112.7</v>
      </c>
      <c r="H94" s="142">
        <v>98</v>
      </c>
      <c r="I94" s="158">
        <f>H94*A94</f>
        <v>98</v>
      </c>
    </row>
    <row r="95" spans="1:9" x14ac:dyDescent="0.2">
      <c r="A95" s="25">
        <v>1</v>
      </c>
      <c r="B95" s="41" t="s">
        <v>709</v>
      </c>
      <c r="C95" s="25" t="s">
        <v>878</v>
      </c>
      <c r="D95" s="25" t="s">
        <v>1039</v>
      </c>
      <c r="E95" s="25" t="s">
        <v>1040</v>
      </c>
      <c r="F95" s="55"/>
      <c r="G95" s="251">
        <f t="shared" si="3"/>
        <v>9.6386099999999999</v>
      </c>
      <c r="H95" s="142">
        <v>8.3813999999999993</v>
      </c>
      <c r="I95" s="158">
        <f t="shared" si="4"/>
        <v>8.3813999999999993</v>
      </c>
    </row>
    <row r="96" spans="1:9" x14ac:dyDescent="0.2">
      <c r="A96" s="25">
        <v>1</v>
      </c>
      <c r="B96" s="41" t="s">
        <v>709</v>
      </c>
      <c r="C96" s="25" t="s">
        <v>878</v>
      </c>
      <c r="D96" s="25" t="s">
        <v>1041</v>
      </c>
      <c r="E96" s="25" t="s">
        <v>1042</v>
      </c>
      <c r="F96" s="55"/>
      <c r="G96" s="251">
        <f t="shared" si="3"/>
        <v>9.6386099999999999</v>
      </c>
      <c r="H96" s="142">
        <v>8.3813999999999993</v>
      </c>
      <c r="I96" s="158">
        <f t="shared" si="4"/>
        <v>8.3813999999999993</v>
      </c>
    </row>
    <row r="97" spans="1:9" x14ac:dyDescent="0.2">
      <c r="A97" s="25">
        <v>1</v>
      </c>
      <c r="B97" s="41" t="s">
        <v>709</v>
      </c>
      <c r="C97" s="25" t="s">
        <v>1031</v>
      </c>
      <c r="D97" s="25">
        <v>491463512</v>
      </c>
      <c r="E97" s="25" t="s">
        <v>1032</v>
      </c>
      <c r="F97" s="55"/>
      <c r="G97" s="251">
        <f t="shared" si="3"/>
        <v>4.9446549999999991</v>
      </c>
      <c r="H97" s="142">
        <v>4.2996999999999996</v>
      </c>
      <c r="I97" s="158">
        <f t="shared" si="4"/>
        <v>4.2996999999999996</v>
      </c>
    </row>
    <row r="98" spans="1:9" x14ac:dyDescent="0.2">
      <c r="A98" s="25">
        <v>2</v>
      </c>
      <c r="B98" s="25" t="s">
        <v>17</v>
      </c>
      <c r="C98" s="25"/>
      <c r="D98" s="25"/>
      <c r="E98" s="25" t="s">
        <v>1198</v>
      </c>
      <c r="F98" s="55"/>
      <c r="G98" s="251">
        <f t="shared" si="3"/>
        <v>4.0250000000000004</v>
      </c>
      <c r="H98" s="142">
        <v>3.5</v>
      </c>
      <c r="I98" s="158">
        <v>3.5</v>
      </c>
    </row>
    <row r="99" spans="1:9" x14ac:dyDescent="0.2">
      <c r="A99" s="25">
        <v>100</v>
      </c>
      <c r="B99" s="97" t="s">
        <v>17</v>
      </c>
      <c r="C99" s="25"/>
      <c r="D99" s="25"/>
      <c r="E99" s="25" t="s">
        <v>1215</v>
      </c>
      <c r="F99" s="25"/>
      <c r="G99" s="251">
        <f t="shared" si="3"/>
        <v>31.05</v>
      </c>
      <c r="H99" s="142">
        <v>0.27</v>
      </c>
      <c r="I99" s="158">
        <f t="shared" si="4"/>
        <v>27</v>
      </c>
    </row>
    <row r="100" spans="1:9" x14ac:dyDescent="0.2">
      <c r="A100" s="25">
        <v>150</v>
      </c>
      <c r="B100" s="97" t="s">
        <v>17</v>
      </c>
      <c r="C100" s="25"/>
      <c r="D100" s="25"/>
      <c r="E100" s="25" t="s">
        <v>1216</v>
      </c>
      <c r="F100" s="25"/>
      <c r="G100" s="251">
        <f t="shared" si="3"/>
        <v>63.825000000000003</v>
      </c>
      <c r="H100" s="142">
        <v>0.37</v>
      </c>
      <c r="I100" s="158">
        <f t="shared" si="4"/>
        <v>55.5</v>
      </c>
    </row>
    <row r="101" spans="1:9" x14ac:dyDescent="0.2">
      <c r="A101" s="25">
        <v>100</v>
      </c>
      <c r="B101" s="97" t="s">
        <v>17</v>
      </c>
      <c r="C101" s="25"/>
      <c r="D101" s="25"/>
      <c r="E101" s="25" t="s">
        <v>1217</v>
      </c>
      <c r="F101" s="25"/>
      <c r="G101" s="251">
        <f t="shared" si="3"/>
        <v>52.9</v>
      </c>
      <c r="H101" s="142">
        <v>0.46</v>
      </c>
      <c r="I101" s="158">
        <f t="shared" si="4"/>
        <v>46</v>
      </c>
    </row>
    <row r="102" spans="1:9" x14ac:dyDescent="0.2">
      <c r="A102" s="25">
        <v>70</v>
      </c>
      <c r="B102" s="97" t="s">
        <v>17</v>
      </c>
      <c r="C102" s="25"/>
      <c r="D102" s="25"/>
      <c r="E102" s="25" t="s">
        <v>1218</v>
      </c>
      <c r="F102" s="25"/>
      <c r="G102" s="251">
        <f t="shared" si="3"/>
        <v>37.03</v>
      </c>
      <c r="H102" s="142">
        <v>0.46</v>
      </c>
      <c r="I102" s="158">
        <f t="shared" si="4"/>
        <v>32.200000000000003</v>
      </c>
    </row>
    <row r="103" spans="1:9" x14ac:dyDescent="0.2">
      <c r="A103" s="25">
        <v>30</v>
      </c>
      <c r="B103" s="97" t="s">
        <v>17</v>
      </c>
      <c r="C103" s="25"/>
      <c r="D103" s="25"/>
      <c r="E103" s="25" t="s">
        <v>1219</v>
      </c>
      <c r="F103" s="25"/>
      <c r="G103" s="251">
        <f t="shared" si="3"/>
        <v>18.975000000000001</v>
      </c>
      <c r="H103" s="142">
        <v>0.55000000000000004</v>
      </c>
      <c r="I103" s="158">
        <f t="shared" si="4"/>
        <v>16.5</v>
      </c>
    </row>
    <row r="104" spans="1:9" x14ac:dyDescent="0.2">
      <c r="A104" s="25">
        <v>1</v>
      </c>
      <c r="B104" s="25" t="s">
        <v>18</v>
      </c>
      <c r="C104" s="25" t="s">
        <v>878</v>
      </c>
      <c r="D104" s="25">
        <v>4792</v>
      </c>
      <c r="E104" s="25" t="s">
        <v>879</v>
      </c>
      <c r="F104" s="55" t="s">
        <v>1200</v>
      </c>
      <c r="G104" s="251">
        <f t="shared" si="3"/>
        <v>39.353000000000002</v>
      </c>
      <c r="H104" s="142">
        <v>34.22</v>
      </c>
      <c r="I104" s="158">
        <f>H104*A104</f>
        <v>34.22</v>
      </c>
    </row>
    <row r="105" spans="1:9" x14ac:dyDescent="0.2">
      <c r="A105" s="25">
        <v>2</v>
      </c>
      <c r="B105" s="25" t="s">
        <v>18</v>
      </c>
      <c r="C105" s="25" t="s">
        <v>878</v>
      </c>
      <c r="D105" s="25">
        <v>1256</v>
      </c>
      <c r="E105" s="25" t="s">
        <v>1074</v>
      </c>
      <c r="F105" s="55" t="s">
        <v>1200</v>
      </c>
      <c r="G105" s="251">
        <f t="shared" si="3"/>
        <v>165.18599999999998</v>
      </c>
      <c r="H105" s="142">
        <v>71.819999999999993</v>
      </c>
      <c r="I105" s="158">
        <f t="shared" si="4"/>
        <v>143.63999999999999</v>
      </c>
    </row>
    <row r="106" spans="1:9" x14ac:dyDescent="0.2">
      <c r="A106" s="25">
        <v>1</v>
      </c>
      <c r="B106" s="25" t="s">
        <v>18</v>
      </c>
      <c r="C106" s="25" t="s">
        <v>878</v>
      </c>
      <c r="D106" s="25" t="s">
        <v>880</v>
      </c>
      <c r="E106" s="25" t="s">
        <v>1118</v>
      </c>
      <c r="F106" s="55" t="s">
        <v>1200</v>
      </c>
      <c r="G106" s="251">
        <f t="shared" si="3"/>
        <v>477.25</v>
      </c>
      <c r="H106" s="142">
        <v>415</v>
      </c>
      <c r="I106" s="158">
        <f t="shared" si="4"/>
        <v>415</v>
      </c>
    </row>
    <row r="107" spans="1:9" x14ac:dyDescent="0.2">
      <c r="A107" s="25">
        <v>1</v>
      </c>
      <c r="B107" s="242" t="s">
        <v>18</v>
      </c>
      <c r="C107" s="25" t="s">
        <v>365</v>
      </c>
      <c r="D107" s="25">
        <v>10315</v>
      </c>
      <c r="E107" s="25" t="s">
        <v>1129</v>
      </c>
      <c r="F107" s="55" t="s">
        <v>1200</v>
      </c>
      <c r="G107" s="251">
        <f t="shared" si="3"/>
        <v>27.6</v>
      </c>
      <c r="H107" s="142">
        <v>24</v>
      </c>
      <c r="I107" s="158">
        <f t="shared" si="4"/>
        <v>24</v>
      </c>
    </row>
    <row r="108" spans="1:9" x14ac:dyDescent="0.2">
      <c r="A108" s="25">
        <v>2</v>
      </c>
      <c r="B108" s="25" t="s">
        <v>18</v>
      </c>
      <c r="C108" s="25" t="s">
        <v>1071</v>
      </c>
      <c r="D108" s="25" t="s">
        <v>1072</v>
      </c>
      <c r="E108" s="140" t="s">
        <v>1073</v>
      </c>
      <c r="F108" s="55" t="s">
        <v>1200</v>
      </c>
      <c r="G108" s="251">
        <f t="shared" si="3"/>
        <v>28.75</v>
      </c>
      <c r="H108" s="142">
        <v>12.5</v>
      </c>
      <c r="I108" s="158">
        <f t="shared" si="4"/>
        <v>25</v>
      </c>
    </row>
    <row r="109" spans="1:9" x14ac:dyDescent="0.2">
      <c r="A109" s="25">
        <v>75</v>
      </c>
      <c r="B109" s="242" t="s">
        <v>17</v>
      </c>
      <c r="C109" s="25"/>
      <c r="D109" s="25"/>
      <c r="E109" s="25" t="s">
        <v>1204</v>
      </c>
      <c r="F109" s="55" t="s">
        <v>1200</v>
      </c>
      <c r="G109" s="251">
        <f t="shared" si="3"/>
        <v>34.5</v>
      </c>
      <c r="H109" s="142">
        <v>0.4</v>
      </c>
      <c r="I109" s="158">
        <f t="shared" si="4"/>
        <v>30</v>
      </c>
    </row>
    <row r="110" spans="1:9" x14ac:dyDescent="0.2">
      <c r="A110" s="25">
        <v>30</v>
      </c>
      <c r="B110" s="242" t="s">
        <v>17</v>
      </c>
      <c r="C110" s="25"/>
      <c r="D110" s="25"/>
      <c r="E110" s="25" t="s">
        <v>1205</v>
      </c>
      <c r="F110" s="55" t="s">
        <v>1200</v>
      </c>
      <c r="G110" s="251">
        <f t="shared" si="3"/>
        <v>15.525</v>
      </c>
      <c r="H110" s="142">
        <v>0.45</v>
      </c>
      <c r="I110" s="158">
        <f t="shared" si="4"/>
        <v>13.5</v>
      </c>
    </row>
    <row r="111" spans="1:9" x14ac:dyDescent="0.2">
      <c r="A111" s="25">
        <v>25</v>
      </c>
      <c r="B111" s="242" t="s">
        <v>17</v>
      </c>
      <c r="C111" s="25"/>
      <c r="D111" s="25"/>
      <c r="E111" s="25" t="s">
        <v>1210</v>
      </c>
      <c r="F111" s="55" t="s">
        <v>1200</v>
      </c>
      <c r="G111" s="251">
        <f t="shared" si="3"/>
        <v>28.75</v>
      </c>
      <c r="H111" s="142">
        <v>1</v>
      </c>
      <c r="I111" s="158">
        <f t="shared" si="4"/>
        <v>25</v>
      </c>
    </row>
    <row r="112" spans="1:9" x14ac:dyDescent="0.2">
      <c r="A112" s="25">
        <v>1</v>
      </c>
      <c r="B112" s="25" t="s">
        <v>18</v>
      </c>
      <c r="C112" s="25"/>
      <c r="D112" s="25"/>
      <c r="E112" s="25" t="s">
        <v>1236</v>
      </c>
      <c r="F112" s="55" t="s">
        <v>1238</v>
      </c>
      <c r="G112" s="251">
        <f t="shared" si="3"/>
        <v>13.8</v>
      </c>
      <c r="H112" s="142">
        <v>12</v>
      </c>
      <c r="I112" s="158">
        <f t="shared" si="4"/>
        <v>12</v>
      </c>
    </row>
    <row r="113" spans="1:9" x14ac:dyDescent="0.2">
      <c r="A113" s="25">
        <v>1</v>
      </c>
      <c r="B113" s="25" t="s">
        <v>18</v>
      </c>
      <c r="C113" s="25" t="s">
        <v>360</v>
      </c>
      <c r="D113" s="25"/>
      <c r="E113" s="25" t="s">
        <v>1237</v>
      </c>
      <c r="F113" s="55" t="s">
        <v>1238</v>
      </c>
      <c r="G113" s="251">
        <f t="shared" si="3"/>
        <v>103.5</v>
      </c>
      <c r="H113" s="142">
        <v>90</v>
      </c>
      <c r="I113" s="158">
        <f t="shared" si="4"/>
        <v>90</v>
      </c>
    </row>
    <row r="114" spans="1:9" x14ac:dyDescent="0.2">
      <c r="A114" s="25"/>
      <c r="B114" s="25"/>
      <c r="C114" s="25"/>
      <c r="D114" s="25"/>
      <c r="E114" s="25" t="s">
        <v>1239</v>
      </c>
      <c r="F114" s="55" t="s">
        <v>1238</v>
      </c>
      <c r="G114" s="251">
        <f t="shared" si="3"/>
        <v>13.8</v>
      </c>
      <c r="I114" s="142">
        <v>12</v>
      </c>
    </row>
    <row r="115" spans="1:9" x14ac:dyDescent="0.2">
      <c r="A115" s="55">
        <v>1</v>
      </c>
      <c r="B115" s="25" t="s">
        <v>18</v>
      </c>
      <c r="C115" s="249" t="s">
        <v>1047</v>
      </c>
      <c r="D115" s="25"/>
      <c r="E115" s="249" t="s">
        <v>1048</v>
      </c>
      <c r="F115" s="25"/>
      <c r="G115" s="251">
        <f t="shared" si="3"/>
        <v>14.881</v>
      </c>
      <c r="H115" s="142">
        <v>12.94</v>
      </c>
      <c r="I115" s="158">
        <f t="shared" si="4"/>
        <v>12.94</v>
      </c>
    </row>
    <row r="116" spans="1:9" x14ac:dyDescent="0.2">
      <c r="A116" s="25">
        <v>15</v>
      </c>
      <c r="B116" s="25" t="s">
        <v>17</v>
      </c>
      <c r="C116" s="25"/>
      <c r="D116" s="25"/>
      <c r="E116" s="25" t="s">
        <v>1240</v>
      </c>
      <c r="F116" s="25"/>
      <c r="G116" s="251">
        <f t="shared" si="3"/>
        <v>17.25</v>
      </c>
      <c r="H116" s="142">
        <v>1</v>
      </c>
      <c r="I116" s="158">
        <f>H116*A116</f>
        <v>15</v>
      </c>
    </row>
    <row r="117" spans="1:9" x14ac:dyDescent="0.2">
      <c r="A117" s="25">
        <v>1</v>
      </c>
      <c r="B117" s="25" t="s">
        <v>18</v>
      </c>
      <c r="C117" s="25"/>
      <c r="D117" s="25"/>
      <c r="E117" s="25" t="s">
        <v>1241</v>
      </c>
      <c r="F117" s="25"/>
      <c r="G117" s="251">
        <f t="shared" si="3"/>
        <v>14.95</v>
      </c>
      <c r="H117" s="142">
        <v>13</v>
      </c>
      <c r="I117" s="158">
        <f t="shared" si="4"/>
        <v>13</v>
      </c>
    </row>
    <row r="118" spans="1:9" x14ac:dyDescent="0.2">
      <c r="A118" s="25">
        <v>45</v>
      </c>
      <c r="B118" s="25" t="s">
        <v>17</v>
      </c>
      <c r="C118" s="25"/>
      <c r="D118" s="25"/>
      <c r="E118" s="25" t="s">
        <v>459</v>
      </c>
      <c r="F118" s="25"/>
      <c r="G118" s="251">
        <f t="shared" si="3"/>
        <v>36.224999999999994</v>
      </c>
      <c r="H118" s="142">
        <v>0.7</v>
      </c>
      <c r="I118" s="158">
        <f t="shared" si="4"/>
        <v>31.499999999999996</v>
      </c>
    </row>
    <row r="119" spans="1:9" x14ac:dyDescent="0.2">
      <c r="A119" s="25">
        <v>40</v>
      </c>
      <c r="B119" s="25" t="s">
        <v>17</v>
      </c>
      <c r="C119" s="25"/>
      <c r="D119" s="25"/>
      <c r="E119" s="25" t="s">
        <v>1242</v>
      </c>
      <c r="F119" s="25"/>
      <c r="G119" s="251">
        <f t="shared" si="3"/>
        <v>20.7</v>
      </c>
      <c r="H119" s="142">
        <v>0.45</v>
      </c>
      <c r="I119" s="158">
        <f t="shared" si="4"/>
        <v>18</v>
      </c>
    </row>
    <row r="120" spans="1:9" x14ac:dyDescent="0.2">
      <c r="A120" s="25">
        <v>1</v>
      </c>
      <c r="B120" s="25" t="s">
        <v>18</v>
      </c>
      <c r="C120" s="25" t="s">
        <v>1169</v>
      </c>
      <c r="D120" s="25"/>
      <c r="E120" s="25" t="s">
        <v>1170</v>
      </c>
      <c r="F120" s="55" t="s">
        <v>1254</v>
      </c>
      <c r="G120" s="251">
        <f t="shared" si="3"/>
        <v>7.9580000000000002</v>
      </c>
      <c r="H120" s="142">
        <v>6.92</v>
      </c>
      <c r="I120" s="158">
        <f t="shared" si="4"/>
        <v>6.92</v>
      </c>
    </row>
    <row r="121" spans="1:9" x14ac:dyDescent="0.2">
      <c r="A121" s="25">
        <v>2</v>
      </c>
      <c r="B121" s="25" t="s">
        <v>18</v>
      </c>
      <c r="C121" s="25" t="s">
        <v>1253</v>
      </c>
      <c r="D121" s="25"/>
      <c r="E121" s="25" t="s">
        <v>1252</v>
      </c>
      <c r="F121" s="55" t="s">
        <v>1254</v>
      </c>
      <c r="G121" s="251">
        <f t="shared" si="3"/>
        <v>16.100000000000001</v>
      </c>
      <c r="H121" s="142">
        <v>7</v>
      </c>
      <c r="I121" s="158">
        <f t="shared" si="4"/>
        <v>14</v>
      </c>
    </row>
    <row r="122" spans="1:9" x14ac:dyDescent="0.2">
      <c r="A122" s="25">
        <v>1</v>
      </c>
      <c r="B122" s="25" t="s">
        <v>18</v>
      </c>
      <c r="C122" s="25" t="s">
        <v>423</v>
      </c>
      <c r="D122" s="25">
        <v>128182300000</v>
      </c>
      <c r="E122" s="25" t="s">
        <v>1110</v>
      </c>
      <c r="F122" s="25"/>
      <c r="G122" s="251">
        <f t="shared" si="3"/>
        <v>55.143074999999996</v>
      </c>
      <c r="H122" s="142">
        <v>47.950499999999998</v>
      </c>
      <c r="I122" s="158">
        <f t="shared" si="4"/>
        <v>47.950499999999998</v>
      </c>
    </row>
    <row r="123" spans="1:9" x14ac:dyDescent="0.2">
      <c r="A123" s="25">
        <v>1</v>
      </c>
      <c r="B123" s="25" t="s">
        <v>18</v>
      </c>
      <c r="C123" s="25" t="s">
        <v>1135</v>
      </c>
      <c r="D123" s="25"/>
      <c r="E123" s="25" t="s">
        <v>1136</v>
      </c>
      <c r="F123" s="55" t="s">
        <v>1184</v>
      </c>
      <c r="G123" s="251">
        <f t="shared" si="3"/>
        <v>63.870999999999995</v>
      </c>
      <c r="H123" s="142">
        <v>55.54</v>
      </c>
      <c r="I123" s="158">
        <f t="shared" si="4"/>
        <v>55.54</v>
      </c>
    </row>
    <row r="124" spans="1:9" x14ac:dyDescent="0.2">
      <c r="A124" s="25">
        <v>20</v>
      </c>
      <c r="B124" s="25" t="s">
        <v>17</v>
      </c>
      <c r="C124" s="25" t="s">
        <v>1175</v>
      </c>
      <c r="D124" s="25"/>
      <c r="E124" s="25" t="s">
        <v>1176</v>
      </c>
      <c r="F124" s="55" t="s">
        <v>1184</v>
      </c>
      <c r="G124" s="251">
        <f t="shared" si="3"/>
        <v>39.498820000000002</v>
      </c>
      <c r="H124" s="142">
        <v>1.7173400000000001</v>
      </c>
      <c r="I124" s="158">
        <f t="shared" si="4"/>
        <v>34.346800000000002</v>
      </c>
    </row>
    <row r="125" spans="1:9" x14ac:dyDescent="0.2">
      <c r="A125" s="25">
        <v>1</v>
      </c>
      <c r="B125" s="25" t="s">
        <v>18</v>
      </c>
      <c r="C125" s="25" t="s">
        <v>1159</v>
      </c>
      <c r="D125" s="25"/>
      <c r="E125" s="25" t="s">
        <v>1160</v>
      </c>
      <c r="F125" s="55" t="s">
        <v>1184</v>
      </c>
      <c r="G125" s="251">
        <f t="shared" si="3"/>
        <v>16.812999999999999</v>
      </c>
      <c r="H125" s="142">
        <v>14.62</v>
      </c>
      <c r="I125" s="158">
        <f t="shared" si="4"/>
        <v>14.62</v>
      </c>
    </row>
    <row r="126" spans="1:9" x14ac:dyDescent="0.2">
      <c r="A126" s="25">
        <v>4</v>
      </c>
      <c r="B126" s="25" t="s">
        <v>18</v>
      </c>
      <c r="C126" s="25" t="s">
        <v>1161</v>
      </c>
      <c r="D126" s="25"/>
      <c r="E126" s="25" t="s">
        <v>1162</v>
      </c>
      <c r="F126" s="55" t="s">
        <v>1184</v>
      </c>
      <c r="G126" s="251">
        <f t="shared" si="3"/>
        <v>32.200000000000003</v>
      </c>
      <c r="H126" s="142">
        <v>7</v>
      </c>
      <c r="I126" s="158">
        <f t="shared" si="4"/>
        <v>28</v>
      </c>
    </row>
    <row r="127" spans="1:9" x14ac:dyDescent="0.2">
      <c r="A127" s="25">
        <v>4</v>
      </c>
      <c r="B127" s="25" t="s">
        <v>18</v>
      </c>
      <c r="C127" s="25" t="s">
        <v>1163</v>
      </c>
      <c r="D127" s="25"/>
      <c r="E127" s="25" t="s">
        <v>1164</v>
      </c>
      <c r="F127" s="55" t="s">
        <v>1184</v>
      </c>
      <c r="G127" s="251">
        <f t="shared" si="3"/>
        <v>32.200000000000003</v>
      </c>
      <c r="H127" s="142">
        <v>7</v>
      </c>
      <c r="I127" s="158">
        <f t="shared" si="4"/>
        <v>28</v>
      </c>
    </row>
    <row r="128" spans="1:9" x14ac:dyDescent="0.2">
      <c r="A128" s="25">
        <v>5</v>
      </c>
      <c r="B128" s="25" t="s">
        <v>18</v>
      </c>
      <c r="C128" s="25" t="s">
        <v>1165</v>
      </c>
      <c r="D128" s="25"/>
      <c r="E128" s="25" t="s">
        <v>1166</v>
      </c>
      <c r="F128" s="55" t="s">
        <v>1184</v>
      </c>
      <c r="G128" s="251">
        <f t="shared" si="3"/>
        <v>40.25</v>
      </c>
      <c r="H128" s="142">
        <v>7</v>
      </c>
      <c r="I128" s="158">
        <f>H128*A128</f>
        <v>35</v>
      </c>
    </row>
    <row r="129" spans="1:9" x14ac:dyDescent="0.2">
      <c r="A129" s="25">
        <v>1</v>
      </c>
      <c r="B129" s="25" t="s">
        <v>18</v>
      </c>
      <c r="C129" s="25" t="s">
        <v>1167</v>
      </c>
      <c r="D129" s="25"/>
      <c r="E129" s="25" t="s">
        <v>1168</v>
      </c>
      <c r="F129" s="55" t="s">
        <v>1184</v>
      </c>
      <c r="G129" s="251">
        <f t="shared" si="3"/>
        <v>51.75</v>
      </c>
      <c r="H129" s="142">
        <v>45</v>
      </c>
      <c r="I129" s="158">
        <f t="shared" si="4"/>
        <v>45</v>
      </c>
    </row>
    <row r="130" spans="1:9" x14ac:dyDescent="0.2">
      <c r="A130" s="25">
        <v>3</v>
      </c>
      <c r="B130" s="25" t="s">
        <v>18</v>
      </c>
      <c r="C130" s="25" t="s">
        <v>1253</v>
      </c>
      <c r="D130" s="25"/>
      <c r="E130" s="25" t="s">
        <v>1258</v>
      </c>
      <c r="F130" s="55" t="s">
        <v>1184</v>
      </c>
      <c r="G130" s="251">
        <f t="shared" si="3"/>
        <v>96.6</v>
      </c>
      <c r="H130" s="142">
        <v>28</v>
      </c>
      <c r="I130" s="158">
        <f>H130*A130</f>
        <v>84</v>
      </c>
    </row>
    <row r="131" spans="1:9" x14ac:dyDescent="0.2">
      <c r="A131" s="25">
        <v>1</v>
      </c>
      <c r="B131" s="25" t="s">
        <v>18</v>
      </c>
      <c r="C131" s="25" t="s">
        <v>360</v>
      </c>
      <c r="D131" s="25"/>
      <c r="E131" s="25" t="s">
        <v>1259</v>
      </c>
      <c r="F131" s="55" t="s">
        <v>1184</v>
      </c>
      <c r="G131" s="251">
        <f t="shared" si="3"/>
        <v>12.65</v>
      </c>
      <c r="H131" s="142">
        <v>11</v>
      </c>
      <c r="I131" s="158">
        <f t="shared" si="4"/>
        <v>11</v>
      </c>
    </row>
    <row r="132" spans="1:9" x14ac:dyDescent="0.2">
      <c r="A132" s="25">
        <v>1</v>
      </c>
      <c r="B132" s="25" t="s">
        <v>18</v>
      </c>
      <c r="C132" s="25" t="s">
        <v>1171</v>
      </c>
      <c r="D132" s="25"/>
      <c r="E132" s="25" t="s">
        <v>1172</v>
      </c>
      <c r="F132" s="55" t="s">
        <v>1184</v>
      </c>
      <c r="G132" s="251">
        <f t="shared" si="3"/>
        <v>52.876999999999995</v>
      </c>
      <c r="H132" s="142">
        <v>45.98</v>
      </c>
      <c r="I132" s="158">
        <f t="shared" si="4"/>
        <v>45.98</v>
      </c>
    </row>
    <row r="133" spans="1:9" x14ac:dyDescent="0.2">
      <c r="A133" s="25">
        <v>1</v>
      </c>
      <c r="B133" s="25" t="s">
        <v>18</v>
      </c>
      <c r="C133" s="25" t="s">
        <v>1260</v>
      </c>
      <c r="D133" s="25"/>
      <c r="E133" s="25" t="s">
        <v>1261</v>
      </c>
      <c r="F133" s="55" t="s">
        <v>1184</v>
      </c>
      <c r="G133" s="251">
        <f t="shared" si="3"/>
        <v>34.5</v>
      </c>
      <c r="H133" s="142">
        <v>30</v>
      </c>
      <c r="I133" s="158">
        <f t="shared" si="4"/>
        <v>30</v>
      </c>
    </row>
    <row r="134" spans="1:9" x14ac:dyDescent="0.2">
      <c r="A134" s="25"/>
      <c r="B134" s="25"/>
      <c r="C134" s="25"/>
      <c r="D134" s="25"/>
      <c r="E134" s="25" t="s">
        <v>1262</v>
      </c>
      <c r="F134" s="25"/>
      <c r="G134" s="251">
        <f t="shared" si="3"/>
        <v>34.5</v>
      </c>
      <c r="I134" s="142">
        <v>30</v>
      </c>
    </row>
    <row r="135" spans="1:9" x14ac:dyDescent="0.2">
      <c r="A135" s="25">
        <v>1</v>
      </c>
      <c r="B135" s="25" t="s">
        <v>18</v>
      </c>
      <c r="C135" s="25"/>
      <c r="D135" s="25"/>
      <c r="E135" s="25" t="s">
        <v>1243</v>
      </c>
      <c r="F135" s="25"/>
      <c r="G135" s="251">
        <f t="shared" si="3"/>
        <v>2.2999999999999998</v>
      </c>
      <c r="H135" s="142">
        <v>2</v>
      </c>
      <c r="I135" s="158">
        <f t="shared" si="4"/>
        <v>2</v>
      </c>
    </row>
    <row r="136" spans="1:9" x14ac:dyDescent="0.2">
      <c r="A136" s="25">
        <v>10</v>
      </c>
      <c r="B136" s="25" t="s">
        <v>18</v>
      </c>
      <c r="C136" s="25"/>
      <c r="D136" s="25"/>
      <c r="E136" s="25" t="s">
        <v>489</v>
      </c>
      <c r="F136" s="25"/>
      <c r="G136" s="251">
        <f t="shared" si="3"/>
        <v>13.8</v>
      </c>
      <c r="H136" s="142">
        <v>1.2</v>
      </c>
      <c r="I136" s="158">
        <f t="shared" si="4"/>
        <v>12</v>
      </c>
    </row>
    <row r="137" spans="1:9" x14ac:dyDescent="0.2">
      <c r="A137" s="25">
        <v>1</v>
      </c>
      <c r="B137" s="25" t="s">
        <v>18</v>
      </c>
      <c r="C137" s="25"/>
      <c r="D137" s="25"/>
      <c r="E137" s="25" t="s">
        <v>1246</v>
      </c>
      <c r="F137" s="25"/>
      <c r="G137" s="251">
        <f t="shared" si="3"/>
        <v>3.45</v>
      </c>
      <c r="H137" s="142">
        <v>3</v>
      </c>
      <c r="I137" s="158">
        <f t="shared" si="4"/>
        <v>3</v>
      </c>
    </row>
    <row r="138" spans="1:9" x14ac:dyDescent="0.2">
      <c r="A138" s="25"/>
      <c r="B138" s="25"/>
      <c r="C138" s="25"/>
      <c r="D138" s="25"/>
      <c r="E138" s="25" t="s">
        <v>1247</v>
      </c>
      <c r="F138" s="25"/>
      <c r="G138" s="251">
        <f t="shared" si="3"/>
        <v>3.45</v>
      </c>
      <c r="I138" s="142">
        <v>3</v>
      </c>
    </row>
    <row r="139" spans="1:9" x14ac:dyDescent="0.2">
      <c r="A139" s="25">
        <v>2</v>
      </c>
      <c r="B139" s="25" t="s">
        <v>18</v>
      </c>
      <c r="C139" s="25" t="s">
        <v>493</v>
      </c>
      <c r="D139" s="25"/>
      <c r="E139" s="25" t="s">
        <v>1244</v>
      </c>
      <c r="F139" s="25"/>
      <c r="G139" s="251">
        <f t="shared" si="3"/>
        <v>13.8</v>
      </c>
      <c r="H139" s="142">
        <v>6</v>
      </c>
      <c r="I139" s="158">
        <f t="shared" si="4"/>
        <v>12</v>
      </c>
    </row>
    <row r="140" spans="1:9" x14ac:dyDescent="0.2">
      <c r="A140" s="25">
        <v>1</v>
      </c>
      <c r="B140" s="25" t="s">
        <v>18</v>
      </c>
      <c r="C140" s="25" t="s">
        <v>493</v>
      </c>
      <c r="D140" s="25"/>
      <c r="E140" s="25" t="s">
        <v>1245</v>
      </c>
      <c r="F140" s="25"/>
      <c r="G140" s="251">
        <f t="shared" si="3"/>
        <v>6.9</v>
      </c>
      <c r="H140" s="142">
        <v>6</v>
      </c>
      <c r="I140" s="158">
        <f t="shared" si="4"/>
        <v>6</v>
      </c>
    </row>
    <row r="141" spans="1:9" x14ac:dyDescent="0.2">
      <c r="A141" s="25">
        <v>4</v>
      </c>
      <c r="B141" s="25" t="s">
        <v>18</v>
      </c>
      <c r="C141" s="25"/>
      <c r="D141" s="25"/>
      <c r="E141" s="25" t="s">
        <v>1248</v>
      </c>
      <c r="F141" s="25"/>
      <c r="G141" s="251">
        <f t="shared" si="3"/>
        <v>13.8</v>
      </c>
      <c r="H141" s="142">
        <v>3</v>
      </c>
      <c r="I141" s="158">
        <f t="shared" si="4"/>
        <v>12</v>
      </c>
    </row>
    <row r="142" spans="1:9" x14ac:dyDescent="0.2">
      <c r="A142" s="25">
        <v>1</v>
      </c>
      <c r="B142" s="25" t="s">
        <v>18</v>
      </c>
      <c r="C142" s="25"/>
      <c r="D142" s="25"/>
      <c r="E142" s="25" t="s">
        <v>1249</v>
      </c>
      <c r="F142" s="25"/>
      <c r="G142" s="251">
        <f t="shared" si="3"/>
        <v>8.0500000000000007</v>
      </c>
      <c r="H142" s="142">
        <v>7</v>
      </c>
      <c r="I142" s="158">
        <f>H142*A142</f>
        <v>7</v>
      </c>
    </row>
    <row r="143" spans="1:9" x14ac:dyDescent="0.2">
      <c r="A143" s="25">
        <v>6</v>
      </c>
      <c r="B143" s="25" t="s">
        <v>17</v>
      </c>
      <c r="C143" s="25"/>
      <c r="D143" s="25"/>
      <c r="E143" s="25" t="s">
        <v>1250</v>
      </c>
      <c r="F143" s="25"/>
      <c r="G143" s="251">
        <f t="shared" si="3"/>
        <v>2.3460000000000001</v>
      </c>
      <c r="H143" s="142">
        <v>0.34</v>
      </c>
      <c r="I143" s="158">
        <f t="shared" si="4"/>
        <v>2.04</v>
      </c>
    </row>
    <row r="144" spans="1:9" x14ac:dyDescent="0.2">
      <c r="A144" s="25">
        <v>1</v>
      </c>
      <c r="B144" s="25" t="s">
        <v>18</v>
      </c>
      <c r="C144" s="25"/>
      <c r="D144" s="25"/>
      <c r="E144" s="25" t="s">
        <v>1251</v>
      </c>
      <c r="F144" s="59"/>
      <c r="G144" s="251">
        <f t="shared" si="3"/>
        <v>17.25</v>
      </c>
      <c r="H144" s="142">
        <v>15</v>
      </c>
      <c r="I144" s="158">
        <f t="shared" si="4"/>
        <v>15</v>
      </c>
    </row>
    <row r="145" spans="1:9" x14ac:dyDescent="0.2">
      <c r="A145" s="58"/>
      <c r="B145" s="30"/>
      <c r="C145" s="30"/>
      <c r="D145" s="30"/>
      <c r="E145" s="30"/>
      <c r="F145" s="250"/>
      <c r="G145" s="253">
        <f>SUM(G82:G144)</f>
        <v>3975.2504250000006</v>
      </c>
      <c r="I145" s="158"/>
    </row>
    <row r="146" spans="1:9" x14ac:dyDescent="0.2">
      <c r="A146" s="29" t="s">
        <v>20</v>
      </c>
      <c r="B146" s="30"/>
      <c r="C146" s="30"/>
      <c r="D146" s="30"/>
      <c r="E146" s="30"/>
      <c r="F146" s="218" t="s">
        <v>21</v>
      </c>
      <c r="G146" s="219"/>
      <c r="I146" s="247">
        <f>SUM(I82:I145)</f>
        <v>3456.7394999999997</v>
      </c>
    </row>
    <row r="147" spans="1:9" x14ac:dyDescent="0.2">
      <c r="A147" s="29" t="s">
        <v>1028</v>
      </c>
      <c r="B147" s="30"/>
      <c r="C147" s="30"/>
      <c r="D147" s="30"/>
      <c r="E147" s="30"/>
      <c r="F147" s="208"/>
      <c r="G147" s="209"/>
      <c r="H147" s="169">
        <v>0.15</v>
      </c>
      <c r="I147" s="158">
        <f>I146+I146*H147</f>
        <v>3975.2504249999997</v>
      </c>
    </row>
    <row r="148" spans="1:9" x14ac:dyDescent="0.2">
      <c r="A148" s="29" t="s">
        <v>22</v>
      </c>
      <c r="B148" s="30"/>
      <c r="C148" s="30"/>
      <c r="D148" s="30"/>
      <c r="E148" s="30"/>
      <c r="F148" s="207" t="s">
        <v>23</v>
      </c>
      <c r="G148" s="205"/>
    </row>
  </sheetData>
  <mergeCells count="9">
    <mergeCell ref="A73:E73"/>
    <mergeCell ref="A74:E74"/>
    <mergeCell ref="A75:E75"/>
    <mergeCell ref="A77:E77"/>
    <mergeCell ref="A1:E1"/>
    <mergeCell ref="A2:E2"/>
    <mergeCell ref="A3:E3"/>
    <mergeCell ref="A4:E4"/>
    <mergeCell ref="A72:E72"/>
  </mergeCells>
  <phoneticPr fontId="14" type="noConversion"/>
  <pageMargins left="0.31496062992125984" right="0.31496062992125984" top="0.35433070866141736" bottom="0.35433070866141736" header="0.31496062992125984" footer="0.31496062992125984"/>
  <pageSetup paperSize="9" scale="73" orientation="portrait" r:id="rId1"/>
  <rowBreaks count="1" manualBreakCount="1"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B375-E4B7-4A2B-B90B-6DE2AD784CB3}">
  <sheetPr>
    <pageSetUpPr fitToPage="1"/>
  </sheetPr>
  <dimension ref="A1:P52"/>
  <sheetViews>
    <sheetView topLeftCell="A32" workbookViewId="0">
      <selection activeCell="E37" sqref="E37"/>
    </sheetView>
  </sheetViews>
  <sheetFormatPr defaultRowHeight="15" x14ac:dyDescent="0.25"/>
  <cols>
    <col min="1" max="1" width="5.5703125" customWidth="1"/>
    <col min="2" max="2" width="4.140625" customWidth="1"/>
    <col min="3" max="3" width="15.28515625" customWidth="1"/>
    <col min="4" max="4" width="3.7109375" customWidth="1"/>
    <col min="5" max="5" width="38.85546875" customWidth="1"/>
    <col min="6" max="6" width="41" customWidth="1"/>
    <col min="7" max="7" width="10.28515625" style="26" customWidth="1"/>
    <col min="8" max="8" width="9.42578125" style="26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1402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279"/>
      <c r="B6" s="279"/>
      <c r="C6" s="279"/>
      <c r="D6" s="279"/>
      <c r="E6" s="279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280"/>
      <c r="B9" s="281"/>
      <c r="C9" s="281" t="s">
        <v>1404</v>
      </c>
      <c r="D9" s="281"/>
      <c r="E9" s="282"/>
      <c r="F9" s="9" t="s">
        <v>8</v>
      </c>
    </row>
    <row r="10" spans="1:16" x14ac:dyDescent="0.25">
      <c r="A10" s="273"/>
      <c r="B10" s="274"/>
      <c r="C10" s="274" t="s">
        <v>1405</v>
      </c>
      <c r="D10" s="274"/>
      <c r="E10" s="275"/>
      <c r="F10" s="9"/>
      <c r="P10">
        <v>1</v>
      </c>
    </row>
    <row r="11" spans="1:16" x14ac:dyDescent="0.25">
      <c r="A11" s="276"/>
      <c r="B11" s="277"/>
      <c r="C11" s="277" t="s">
        <v>506</v>
      </c>
      <c r="D11" s="277"/>
      <c r="E11" s="278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51">
        <v>3</v>
      </c>
      <c r="B14" s="17" t="s">
        <v>902</v>
      </c>
      <c r="C14" s="17" t="s">
        <v>56</v>
      </c>
      <c r="D14" s="17"/>
      <c r="E14" s="17" t="s">
        <v>1406</v>
      </c>
      <c r="F14" s="45">
        <f>H14+H14*$G$27</f>
        <v>31.2</v>
      </c>
      <c r="G14" s="26">
        <v>8</v>
      </c>
      <c r="H14" s="26">
        <f>G14*A14</f>
        <v>24</v>
      </c>
    </row>
    <row r="15" spans="1:16" x14ac:dyDescent="0.25">
      <c r="A15" s="51">
        <v>2</v>
      </c>
      <c r="B15" s="17" t="s">
        <v>1408</v>
      </c>
      <c r="C15" s="17" t="s">
        <v>54</v>
      </c>
      <c r="D15" s="17"/>
      <c r="E15" s="17" t="s">
        <v>1407</v>
      </c>
      <c r="F15" s="45">
        <f t="shared" ref="F15:F23" si="0">H15+H15*$G$27</f>
        <v>47.839999999999996</v>
      </c>
      <c r="G15" s="26">
        <v>18.399999999999999</v>
      </c>
      <c r="H15" s="26">
        <f t="shared" ref="H15:H22" si="1">G15*A15</f>
        <v>36.799999999999997</v>
      </c>
    </row>
    <row r="16" spans="1:16" x14ac:dyDescent="0.25">
      <c r="A16" s="47">
        <v>2</v>
      </c>
      <c r="B16" s="41" t="s">
        <v>18</v>
      </c>
      <c r="C16" s="17"/>
      <c r="D16" s="17"/>
      <c r="E16" s="17" t="s">
        <v>1409</v>
      </c>
      <c r="F16" s="45">
        <f t="shared" si="0"/>
        <v>9.1</v>
      </c>
      <c r="G16" s="26">
        <v>3.5</v>
      </c>
      <c r="H16" s="26">
        <f t="shared" si="1"/>
        <v>7</v>
      </c>
    </row>
    <row r="17" spans="1:10" x14ac:dyDescent="0.25">
      <c r="A17" s="47">
        <v>10</v>
      </c>
      <c r="B17" s="41" t="s">
        <v>17</v>
      </c>
      <c r="C17" s="17"/>
      <c r="D17" s="17"/>
      <c r="E17" s="49" t="s">
        <v>1229</v>
      </c>
      <c r="F17" s="45">
        <f t="shared" si="0"/>
        <v>58.5</v>
      </c>
      <c r="G17" s="26">
        <v>4.5</v>
      </c>
      <c r="H17" s="26">
        <f t="shared" si="1"/>
        <v>45</v>
      </c>
    </row>
    <row r="18" spans="1:10" x14ac:dyDescent="0.25">
      <c r="A18" s="47">
        <v>10</v>
      </c>
      <c r="B18" s="41" t="s">
        <v>17</v>
      </c>
      <c r="C18" s="49"/>
      <c r="D18" s="17"/>
      <c r="E18" s="49" t="s">
        <v>1230</v>
      </c>
      <c r="F18" s="45">
        <f t="shared" si="0"/>
        <v>78</v>
      </c>
      <c r="G18" s="26">
        <v>6</v>
      </c>
      <c r="H18" s="26">
        <f t="shared" si="1"/>
        <v>60</v>
      </c>
    </row>
    <row r="19" spans="1:10" x14ac:dyDescent="0.25">
      <c r="A19" s="47">
        <v>6</v>
      </c>
      <c r="B19" s="41" t="s">
        <v>17</v>
      </c>
      <c r="C19" s="49"/>
      <c r="D19" s="17"/>
      <c r="E19" s="49" t="s">
        <v>35</v>
      </c>
      <c r="F19" s="45">
        <v>7.16</v>
      </c>
      <c r="G19" s="26">
        <v>0.9</v>
      </c>
      <c r="H19" s="26">
        <f t="shared" si="1"/>
        <v>5.4</v>
      </c>
    </row>
    <row r="20" spans="1:10" x14ac:dyDescent="0.25">
      <c r="A20" s="47">
        <v>10</v>
      </c>
      <c r="B20" s="41" t="s">
        <v>17</v>
      </c>
      <c r="C20" s="49"/>
      <c r="D20" s="17"/>
      <c r="E20" s="49" t="s">
        <v>1410</v>
      </c>
      <c r="F20" s="45">
        <f t="shared" si="0"/>
        <v>15.6</v>
      </c>
      <c r="G20" s="26">
        <v>1.2</v>
      </c>
      <c r="H20" s="26">
        <f t="shared" si="1"/>
        <v>12</v>
      </c>
    </row>
    <row r="21" spans="1:10" x14ac:dyDescent="0.25">
      <c r="A21" s="47">
        <v>2</v>
      </c>
      <c r="B21" s="41" t="s">
        <v>17</v>
      </c>
      <c r="C21" s="49"/>
      <c r="D21" s="17"/>
      <c r="E21" s="49" t="s">
        <v>1411</v>
      </c>
      <c r="F21" s="45">
        <f t="shared" si="0"/>
        <v>2.6</v>
      </c>
      <c r="G21" s="26">
        <v>1</v>
      </c>
      <c r="H21" s="26">
        <f t="shared" si="1"/>
        <v>2</v>
      </c>
      <c r="J21" s="50"/>
    </row>
    <row r="22" spans="1:10" x14ac:dyDescent="0.25">
      <c r="A22" s="47">
        <v>2</v>
      </c>
      <c r="B22" s="41" t="s">
        <v>18</v>
      </c>
      <c r="C22" s="49"/>
      <c r="D22" s="17"/>
      <c r="E22" s="49" t="s">
        <v>1412</v>
      </c>
      <c r="F22" s="45">
        <f t="shared" si="0"/>
        <v>39</v>
      </c>
      <c r="G22" s="26">
        <v>15</v>
      </c>
      <c r="H22" s="26">
        <f t="shared" si="1"/>
        <v>30</v>
      </c>
    </row>
    <row r="23" spans="1:10" x14ac:dyDescent="0.25">
      <c r="A23" s="51"/>
      <c r="B23" s="41"/>
      <c r="C23" s="17"/>
      <c r="D23" s="17"/>
      <c r="E23" s="17" t="s">
        <v>1413</v>
      </c>
      <c r="F23" s="45">
        <f t="shared" si="0"/>
        <v>26</v>
      </c>
      <c r="H23" s="26">
        <v>20</v>
      </c>
    </row>
    <row r="24" spans="1:10" x14ac:dyDescent="0.25">
      <c r="A24" s="51"/>
      <c r="B24" s="41"/>
      <c r="C24" s="17"/>
      <c r="D24" s="17"/>
      <c r="E24" s="17"/>
      <c r="F24" s="23"/>
      <c r="H24" s="50"/>
    </row>
    <row r="25" spans="1:10" x14ac:dyDescent="0.25">
      <c r="A25" s="51"/>
      <c r="B25" s="17"/>
      <c r="C25" s="17"/>
      <c r="D25" s="17"/>
      <c r="E25" s="17" t="s">
        <v>19</v>
      </c>
      <c r="F25" s="23">
        <f>SUM(F14:F24)</f>
        <v>315</v>
      </c>
      <c r="H25" s="50"/>
    </row>
    <row r="26" spans="1:10" x14ac:dyDescent="0.25">
      <c r="A26" s="23" t="s">
        <v>971</v>
      </c>
      <c r="B26" s="17"/>
      <c r="C26" s="17" t="s">
        <v>1414</v>
      </c>
      <c r="D26" s="17">
        <v>9</v>
      </c>
      <c r="E26" s="17"/>
      <c r="F26" s="23"/>
      <c r="H26" s="26">
        <f>SUM(H14:H25)</f>
        <v>242.20000000000002</v>
      </c>
    </row>
    <row r="27" spans="1:10" x14ac:dyDescent="0.25">
      <c r="A27" s="17"/>
      <c r="B27" s="17"/>
      <c r="C27" s="17" t="s">
        <v>1415</v>
      </c>
      <c r="D27" s="17">
        <v>7</v>
      </c>
      <c r="E27" s="17"/>
      <c r="F27" s="23"/>
      <c r="G27" s="66">
        <v>0.3</v>
      </c>
      <c r="H27" s="26">
        <f>H26+H26*G27</f>
        <v>314.86</v>
      </c>
    </row>
    <row r="28" spans="1:10" x14ac:dyDescent="0.25">
      <c r="A28" s="17"/>
      <c r="B28" s="17"/>
      <c r="C28" s="17"/>
      <c r="D28" s="17"/>
      <c r="E28" s="17"/>
      <c r="F28" s="23"/>
    </row>
    <row r="29" spans="1:10" x14ac:dyDescent="0.25">
      <c r="A29" s="17"/>
      <c r="B29" s="17"/>
      <c r="C29" s="17"/>
      <c r="D29" s="17">
        <f>SUM(D26:D28)</f>
        <v>16</v>
      </c>
      <c r="E29" s="283" t="s">
        <v>1416</v>
      </c>
      <c r="F29" s="23">
        <f>D29*23</f>
        <v>368</v>
      </c>
    </row>
    <row r="30" spans="1:10" x14ac:dyDescent="0.25">
      <c r="A30" s="17"/>
      <c r="B30" s="17"/>
      <c r="C30" s="17"/>
      <c r="D30" s="17"/>
      <c r="E30" s="17"/>
      <c r="F30" s="23"/>
    </row>
    <row r="31" spans="1:10" x14ac:dyDescent="0.25">
      <c r="A31" s="17"/>
      <c r="B31" s="17"/>
      <c r="C31" s="17"/>
      <c r="D31" s="17"/>
      <c r="E31" t="s">
        <v>1417</v>
      </c>
      <c r="F31" s="26">
        <v>150</v>
      </c>
    </row>
    <row r="32" spans="1:10" x14ac:dyDescent="0.25">
      <c r="A32" s="17"/>
      <c r="B32" s="17"/>
      <c r="C32" s="17"/>
      <c r="D32" s="17"/>
      <c r="E32" s="17"/>
      <c r="F32" s="17"/>
    </row>
    <row r="33" spans="1:6" x14ac:dyDescent="0.25">
      <c r="A33" s="17"/>
      <c r="B33" s="17"/>
      <c r="C33" s="17"/>
      <c r="D33" s="17"/>
      <c r="E33" s="17" t="s">
        <v>411</v>
      </c>
      <c r="F33" s="45">
        <f>SUM(F25:F31)</f>
        <v>833</v>
      </c>
    </row>
    <row r="34" spans="1:6" x14ac:dyDescent="0.25">
      <c r="A34" s="17"/>
      <c r="B34" s="17"/>
      <c r="C34" s="17"/>
      <c r="D34" s="17"/>
      <c r="E34" s="17" t="s">
        <v>500</v>
      </c>
      <c r="F34" s="23">
        <f>F33*10/100</f>
        <v>83.3</v>
      </c>
    </row>
    <row r="35" spans="1:6" x14ac:dyDescent="0.25">
      <c r="A35" s="17"/>
      <c r="B35" s="17"/>
      <c r="C35" s="17"/>
      <c r="D35" s="17"/>
      <c r="E35" s="17"/>
      <c r="F35" s="23"/>
    </row>
    <row r="36" spans="1:6" x14ac:dyDescent="0.25">
      <c r="A36" s="17"/>
      <c r="B36" s="17"/>
      <c r="C36" s="17"/>
      <c r="D36" s="17"/>
      <c r="E36" s="20" t="s">
        <v>1418</v>
      </c>
      <c r="F36" s="21">
        <f>SUM(F33:F34)</f>
        <v>916.3</v>
      </c>
    </row>
    <row r="37" spans="1:6" x14ac:dyDescent="0.25">
      <c r="A37" s="25"/>
      <c r="B37" s="25"/>
      <c r="C37" s="25"/>
      <c r="D37" s="25"/>
      <c r="E37" s="55"/>
      <c r="F37" s="56"/>
    </row>
    <row r="38" spans="1:6" x14ac:dyDescent="0.25">
      <c r="A38" s="25"/>
      <c r="B38" s="25"/>
      <c r="C38" s="25"/>
      <c r="D38" s="25"/>
      <c r="E38" s="25"/>
      <c r="F38" s="57"/>
    </row>
    <row r="39" spans="1:6" x14ac:dyDescent="0.25">
      <c r="A39" s="25"/>
      <c r="B39" s="25"/>
      <c r="C39" s="25"/>
      <c r="D39" s="25"/>
      <c r="E39" s="25"/>
      <c r="F39" s="25"/>
    </row>
    <row r="40" spans="1:6" x14ac:dyDescent="0.25">
      <c r="A40" s="29" t="s">
        <v>20</v>
      </c>
      <c r="B40" s="30"/>
      <c r="C40" s="30"/>
      <c r="D40" s="30"/>
      <c r="E40" s="30"/>
      <c r="F40" s="31" t="s">
        <v>21</v>
      </c>
    </row>
    <row r="41" spans="1:6" x14ac:dyDescent="0.25">
      <c r="A41" s="29"/>
      <c r="B41" s="30"/>
      <c r="C41" s="30"/>
      <c r="D41" s="30"/>
      <c r="E41" s="30"/>
      <c r="F41" s="33"/>
    </row>
    <row r="42" spans="1:6" x14ac:dyDescent="0.25">
      <c r="A42" s="29" t="s">
        <v>22</v>
      </c>
      <c r="B42" s="30"/>
      <c r="C42" s="30"/>
      <c r="D42" s="30"/>
      <c r="E42" s="30"/>
      <c r="F42" s="34"/>
    </row>
    <row r="43" spans="1:6" x14ac:dyDescent="0.25">
      <c r="A43" s="35"/>
      <c r="B43" s="36"/>
      <c r="C43" s="36"/>
      <c r="D43" s="36"/>
      <c r="E43" s="36"/>
      <c r="F43" s="31" t="s">
        <v>23</v>
      </c>
    </row>
    <row r="44" spans="1:6" x14ac:dyDescent="0.25">
      <c r="A44" s="29" t="s">
        <v>1403</v>
      </c>
      <c r="B44" s="30"/>
      <c r="C44" s="30"/>
      <c r="D44" s="30"/>
      <c r="E44" s="30"/>
      <c r="F44" s="37"/>
    </row>
    <row r="45" spans="1:6" x14ac:dyDescent="0.25">
      <c r="A45" s="38"/>
      <c r="B45" s="39"/>
      <c r="C45" s="39"/>
      <c r="D45" s="39"/>
      <c r="E45" s="39"/>
      <c r="F45" s="34"/>
    </row>
    <row r="48" spans="1:6" x14ac:dyDescent="0.25">
      <c r="F48" s="26"/>
    </row>
    <row r="49" spans="6:6" x14ac:dyDescent="0.25">
      <c r="F49" s="28"/>
    </row>
    <row r="50" spans="6:6" x14ac:dyDescent="0.25">
      <c r="F50" s="28"/>
    </row>
    <row r="52" spans="6:6" x14ac:dyDescent="0.25">
      <c r="F52" s="28">
        <f>SUM(F48:F51)</f>
        <v>0</v>
      </c>
    </row>
  </sheetData>
  <mergeCells count="5">
    <mergeCell ref="A2:E2"/>
    <mergeCell ref="A3:E3"/>
    <mergeCell ref="A4:E4"/>
    <mergeCell ref="A5:E5"/>
    <mergeCell ref="A8:E8"/>
  </mergeCells>
  <pageMargins left="0.11811023622047245" right="0.31496062992125984" top="0.15748031496062992" bottom="0.15748031496062992" header="0.31496062992125984" footer="0.11811023622047245"/>
  <pageSetup paperSize="9" scale="9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9349-B4E0-4504-8A18-F6A533FC77B4}">
  <sheetPr>
    <pageSetUpPr fitToPage="1"/>
  </sheetPr>
  <dimension ref="A1:P75"/>
  <sheetViews>
    <sheetView topLeftCell="A47" zoomScaleNormal="100" workbookViewId="0">
      <selection activeCell="H59" sqref="A1:H59"/>
    </sheetView>
  </sheetViews>
  <sheetFormatPr defaultRowHeight="15" x14ac:dyDescent="0.25"/>
  <cols>
    <col min="1" max="1" width="5.5703125" customWidth="1"/>
    <col min="2" max="2" width="4.140625" customWidth="1"/>
    <col min="3" max="3" width="5.85546875" customWidth="1"/>
    <col min="4" max="4" width="10.5703125" customWidth="1"/>
    <col min="5" max="6" width="41" customWidth="1"/>
    <col min="7" max="7" width="9.28515625" style="26" bestFit="1" customWidth="1"/>
    <col min="8" max="8" width="11" style="26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851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115"/>
      <c r="B6" s="115"/>
      <c r="C6" s="115"/>
      <c r="D6" s="115"/>
      <c r="E6" s="115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126" t="s">
        <v>870</v>
      </c>
      <c r="B9" s="117"/>
      <c r="C9" s="117"/>
      <c r="D9" s="117"/>
      <c r="E9" s="118"/>
      <c r="F9" s="9" t="s">
        <v>8</v>
      </c>
    </row>
    <row r="10" spans="1:16" x14ac:dyDescent="0.25">
      <c r="A10" s="109"/>
      <c r="B10" s="110"/>
      <c r="C10" s="110" t="s">
        <v>731</v>
      </c>
      <c r="D10" s="110"/>
      <c r="E10" s="111"/>
      <c r="F10" s="9"/>
      <c r="P10">
        <v>1</v>
      </c>
    </row>
    <row r="11" spans="1:16" x14ac:dyDescent="0.25">
      <c r="A11" s="112"/>
      <c r="B11" s="113"/>
      <c r="C11" s="113" t="s">
        <v>506</v>
      </c>
      <c r="D11" s="113"/>
      <c r="E11" s="114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17">
        <v>1</v>
      </c>
      <c r="B14" s="120" t="s">
        <v>18</v>
      </c>
      <c r="C14" s="17" t="s">
        <v>759</v>
      </c>
      <c r="D14" s="17"/>
      <c r="E14" s="17" t="s">
        <v>760</v>
      </c>
      <c r="F14" s="45">
        <f t="shared" ref="F14:F51" si="0">H14+H14*$G$55</f>
        <v>3.1680000000000001</v>
      </c>
      <c r="G14" s="26">
        <v>2.64</v>
      </c>
      <c r="H14" s="26">
        <f t="shared" ref="H14:H40" si="1">G14*A14</f>
        <v>2.64</v>
      </c>
    </row>
    <row r="15" spans="1:16" x14ac:dyDescent="0.25">
      <c r="A15" s="17">
        <v>10</v>
      </c>
      <c r="B15" s="120" t="s">
        <v>18</v>
      </c>
      <c r="C15" s="17" t="s">
        <v>761</v>
      </c>
      <c r="D15" s="17"/>
      <c r="E15" s="17" t="s">
        <v>762</v>
      </c>
      <c r="F15" s="45">
        <f t="shared" si="0"/>
        <v>21</v>
      </c>
      <c r="G15" s="26">
        <v>1.75</v>
      </c>
      <c r="H15" s="26">
        <f t="shared" si="1"/>
        <v>17.5</v>
      </c>
    </row>
    <row r="16" spans="1:16" x14ac:dyDescent="0.25">
      <c r="A16" s="17">
        <v>63</v>
      </c>
      <c r="B16" s="120" t="s">
        <v>18</v>
      </c>
      <c r="C16" s="17" t="s">
        <v>763</v>
      </c>
      <c r="D16" s="17"/>
      <c r="E16" s="17" t="s">
        <v>764</v>
      </c>
      <c r="F16" s="45">
        <f t="shared" si="0"/>
        <v>56.7</v>
      </c>
      <c r="G16" s="26">
        <v>0.75</v>
      </c>
      <c r="H16" s="26">
        <f t="shared" si="1"/>
        <v>47.25</v>
      </c>
    </row>
    <row r="17" spans="1:10" x14ac:dyDescent="0.25">
      <c r="A17" s="17">
        <v>91</v>
      </c>
      <c r="B17" s="120" t="s">
        <v>18</v>
      </c>
      <c r="C17" s="17" t="s">
        <v>765</v>
      </c>
      <c r="D17" s="17"/>
      <c r="E17" s="17" t="s">
        <v>404</v>
      </c>
      <c r="F17" s="45">
        <f t="shared" si="0"/>
        <v>61.381320000000009</v>
      </c>
      <c r="G17" s="26">
        <v>0.56210000000000004</v>
      </c>
      <c r="H17" s="26">
        <f t="shared" si="1"/>
        <v>51.151100000000007</v>
      </c>
    </row>
    <row r="18" spans="1:10" x14ac:dyDescent="0.25">
      <c r="A18" s="17">
        <v>26</v>
      </c>
      <c r="B18" s="120" t="s">
        <v>18</v>
      </c>
      <c r="C18" s="17" t="s">
        <v>766</v>
      </c>
      <c r="D18" s="17"/>
      <c r="E18" s="17" t="s">
        <v>767</v>
      </c>
      <c r="F18" s="45">
        <f t="shared" si="0"/>
        <v>197.184</v>
      </c>
      <c r="G18" s="26">
        <v>6.32</v>
      </c>
      <c r="H18" s="26">
        <f t="shared" si="1"/>
        <v>164.32</v>
      </c>
    </row>
    <row r="19" spans="1:10" x14ac:dyDescent="0.25">
      <c r="A19" s="17">
        <v>7</v>
      </c>
      <c r="B19" s="120" t="s">
        <v>18</v>
      </c>
      <c r="C19" s="17" t="s">
        <v>768</v>
      </c>
      <c r="D19" s="17"/>
      <c r="E19" s="17" t="s">
        <v>769</v>
      </c>
      <c r="F19" s="45">
        <f t="shared" si="0"/>
        <v>19.823999999999998</v>
      </c>
      <c r="G19" s="26">
        <v>2.36</v>
      </c>
      <c r="H19" s="26">
        <f t="shared" si="1"/>
        <v>16.52</v>
      </c>
    </row>
    <row r="20" spans="1:10" x14ac:dyDescent="0.25">
      <c r="A20" s="17">
        <v>16</v>
      </c>
      <c r="B20" s="120" t="s">
        <v>18</v>
      </c>
      <c r="C20" s="17" t="s">
        <v>770</v>
      </c>
      <c r="D20" s="17"/>
      <c r="E20" s="17" t="s">
        <v>771</v>
      </c>
      <c r="F20" s="45">
        <f t="shared" si="0"/>
        <v>34.56</v>
      </c>
      <c r="G20" s="26">
        <v>1.8</v>
      </c>
      <c r="H20" s="26">
        <f t="shared" si="1"/>
        <v>28.8</v>
      </c>
    </row>
    <row r="21" spans="1:10" x14ac:dyDescent="0.25">
      <c r="A21" s="17">
        <v>12</v>
      </c>
      <c r="B21" s="120" t="s">
        <v>18</v>
      </c>
      <c r="C21" s="17" t="s">
        <v>772</v>
      </c>
      <c r="D21" s="17"/>
      <c r="E21" s="17" t="s">
        <v>773</v>
      </c>
      <c r="F21" s="45">
        <f t="shared" si="0"/>
        <v>35.136000000000003</v>
      </c>
      <c r="G21" s="26">
        <v>2.44</v>
      </c>
      <c r="H21" s="26">
        <f t="shared" si="1"/>
        <v>29.28</v>
      </c>
    </row>
    <row r="22" spans="1:10" x14ac:dyDescent="0.25">
      <c r="A22" s="17">
        <v>40</v>
      </c>
      <c r="B22" s="120" t="s">
        <v>18</v>
      </c>
      <c r="C22" s="17" t="s">
        <v>774</v>
      </c>
      <c r="D22" s="17"/>
      <c r="E22" s="17" t="s">
        <v>775</v>
      </c>
      <c r="F22" s="45">
        <f t="shared" si="0"/>
        <v>159.83999999999997</v>
      </c>
      <c r="G22" s="26">
        <v>3.33</v>
      </c>
      <c r="H22" s="26">
        <f t="shared" si="1"/>
        <v>133.19999999999999</v>
      </c>
      <c r="J22" s="50"/>
    </row>
    <row r="23" spans="1:10" x14ac:dyDescent="0.25">
      <c r="A23" s="17">
        <v>8</v>
      </c>
      <c r="B23" s="120" t="s">
        <v>18</v>
      </c>
      <c r="C23" s="17" t="s">
        <v>776</v>
      </c>
      <c r="D23" s="17"/>
      <c r="E23" s="17" t="s">
        <v>777</v>
      </c>
      <c r="F23" s="45">
        <f t="shared" si="0"/>
        <v>9.6</v>
      </c>
      <c r="G23" s="26">
        <v>1</v>
      </c>
      <c r="H23" s="26">
        <f t="shared" si="1"/>
        <v>8</v>
      </c>
    </row>
    <row r="24" spans="1:10" x14ac:dyDescent="0.25">
      <c r="A24" s="17">
        <v>4</v>
      </c>
      <c r="B24" s="120" t="s">
        <v>18</v>
      </c>
      <c r="C24" s="17"/>
      <c r="D24" s="17"/>
      <c r="E24" s="17" t="s">
        <v>853</v>
      </c>
      <c r="F24" s="45">
        <f t="shared" si="0"/>
        <v>5.76</v>
      </c>
      <c r="G24" s="26">
        <v>1.2</v>
      </c>
      <c r="H24" s="26">
        <f t="shared" si="1"/>
        <v>4.8</v>
      </c>
    </row>
    <row r="25" spans="1:10" x14ac:dyDescent="0.25">
      <c r="A25" s="17">
        <v>1</v>
      </c>
      <c r="B25" s="120" t="s">
        <v>18</v>
      </c>
      <c r="C25" s="17" t="s">
        <v>780</v>
      </c>
      <c r="D25" s="17"/>
      <c r="E25" s="17" t="s">
        <v>781</v>
      </c>
      <c r="F25" s="45">
        <f t="shared" si="0"/>
        <v>1.728</v>
      </c>
      <c r="G25" s="26">
        <v>1.44</v>
      </c>
      <c r="H25" s="26">
        <f t="shared" si="1"/>
        <v>1.44</v>
      </c>
    </row>
    <row r="26" spans="1:10" x14ac:dyDescent="0.25">
      <c r="A26" s="17">
        <v>8</v>
      </c>
      <c r="B26" s="120" t="s">
        <v>18</v>
      </c>
      <c r="C26" s="17"/>
      <c r="D26" s="17"/>
      <c r="E26" s="17" t="s">
        <v>489</v>
      </c>
      <c r="F26" s="45">
        <f t="shared" si="0"/>
        <v>11.52</v>
      </c>
      <c r="G26" s="26">
        <v>1.2</v>
      </c>
      <c r="H26" s="26">
        <f t="shared" si="1"/>
        <v>9.6</v>
      </c>
    </row>
    <row r="27" spans="1:10" x14ac:dyDescent="0.25">
      <c r="A27" s="17">
        <v>2</v>
      </c>
      <c r="B27" s="60" t="s">
        <v>18</v>
      </c>
      <c r="C27" s="17" t="s">
        <v>782</v>
      </c>
      <c r="D27" s="17"/>
      <c r="E27" s="17" t="s">
        <v>783</v>
      </c>
      <c r="F27" s="45">
        <f t="shared" si="0"/>
        <v>7.44</v>
      </c>
      <c r="G27" s="26">
        <v>3.1</v>
      </c>
      <c r="H27" s="26">
        <f t="shared" si="1"/>
        <v>6.2</v>
      </c>
    </row>
    <row r="28" spans="1:10" x14ac:dyDescent="0.25">
      <c r="A28" s="17">
        <v>1</v>
      </c>
      <c r="B28" s="60" t="s">
        <v>18</v>
      </c>
      <c r="C28" s="17" t="s">
        <v>784</v>
      </c>
      <c r="D28" s="17"/>
      <c r="E28" s="17" t="s">
        <v>785</v>
      </c>
      <c r="F28" s="45">
        <f t="shared" si="0"/>
        <v>54.6</v>
      </c>
      <c r="G28" s="26">
        <v>45.5</v>
      </c>
      <c r="H28" s="26">
        <f t="shared" si="1"/>
        <v>45.5</v>
      </c>
    </row>
    <row r="29" spans="1:10" x14ac:dyDescent="0.25">
      <c r="A29" s="17">
        <v>60</v>
      </c>
      <c r="B29" s="17" t="s">
        <v>18</v>
      </c>
      <c r="C29" s="17" t="s">
        <v>786</v>
      </c>
      <c r="D29" s="17"/>
      <c r="E29" s="17" t="s">
        <v>787</v>
      </c>
      <c r="F29" s="45">
        <f t="shared" si="0"/>
        <v>108</v>
      </c>
      <c r="G29" s="26">
        <v>1.5</v>
      </c>
      <c r="H29" s="26">
        <f t="shared" si="1"/>
        <v>90</v>
      </c>
    </row>
    <row r="30" spans="1:10" x14ac:dyDescent="0.25">
      <c r="A30" s="17">
        <v>10</v>
      </c>
      <c r="B30" s="17" t="s">
        <v>18</v>
      </c>
      <c r="C30" s="17" t="s">
        <v>788</v>
      </c>
      <c r="D30" s="17"/>
      <c r="E30" s="17" t="s">
        <v>789</v>
      </c>
      <c r="F30" s="45">
        <f t="shared" si="0"/>
        <v>35.04</v>
      </c>
      <c r="G30" s="26">
        <v>2.92</v>
      </c>
      <c r="H30" s="26">
        <f t="shared" si="1"/>
        <v>29.2</v>
      </c>
    </row>
    <row r="31" spans="1:10" x14ac:dyDescent="0.25">
      <c r="A31" s="17">
        <v>1</v>
      </c>
      <c r="B31" s="17" t="s">
        <v>78</v>
      </c>
      <c r="C31" s="17" t="s">
        <v>804</v>
      </c>
      <c r="D31" s="17"/>
      <c r="E31" s="17" t="s">
        <v>805</v>
      </c>
      <c r="F31" s="45">
        <f t="shared" si="0"/>
        <v>3.6119999999999997</v>
      </c>
      <c r="G31" s="26">
        <v>3.01</v>
      </c>
      <c r="H31" s="26">
        <f t="shared" si="1"/>
        <v>3.01</v>
      </c>
    </row>
    <row r="32" spans="1:10" x14ac:dyDescent="0.25">
      <c r="A32" s="124">
        <v>1</v>
      </c>
      <c r="B32" s="124" t="s">
        <v>18</v>
      </c>
      <c r="E32" s="124" t="s">
        <v>859</v>
      </c>
      <c r="F32" s="45">
        <f t="shared" si="0"/>
        <v>54</v>
      </c>
      <c r="G32" s="26">
        <v>45</v>
      </c>
      <c r="H32" s="26">
        <f t="shared" si="1"/>
        <v>45</v>
      </c>
    </row>
    <row r="33" spans="1:8" x14ac:dyDescent="0.25">
      <c r="A33" s="17">
        <v>2</v>
      </c>
      <c r="B33" s="17" t="s">
        <v>18</v>
      </c>
      <c r="C33" s="17" t="s">
        <v>796</v>
      </c>
      <c r="D33" s="17"/>
      <c r="E33" s="17" t="s">
        <v>797</v>
      </c>
      <c r="F33" s="45">
        <f t="shared" si="0"/>
        <v>31.776</v>
      </c>
      <c r="G33" s="26">
        <v>13.24</v>
      </c>
      <c r="H33" s="26">
        <f t="shared" si="1"/>
        <v>26.48</v>
      </c>
    </row>
    <row r="34" spans="1:8" x14ac:dyDescent="0.25">
      <c r="A34" s="17">
        <v>1</v>
      </c>
      <c r="B34" s="17" t="s">
        <v>18</v>
      </c>
      <c r="C34" s="17" t="s">
        <v>798</v>
      </c>
      <c r="D34" s="17"/>
      <c r="E34" s="17" t="s">
        <v>799</v>
      </c>
      <c r="F34" s="45">
        <f t="shared" si="0"/>
        <v>30.623999999999999</v>
      </c>
      <c r="G34" s="26">
        <v>25.52</v>
      </c>
      <c r="H34" s="26">
        <f t="shared" si="1"/>
        <v>25.52</v>
      </c>
    </row>
    <row r="35" spans="1:8" x14ac:dyDescent="0.25">
      <c r="A35" s="17">
        <v>5</v>
      </c>
      <c r="B35" s="17" t="s">
        <v>18</v>
      </c>
      <c r="C35" s="17"/>
      <c r="D35" s="17"/>
      <c r="E35" s="17" t="s">
        <v>862</v>
      </c>
      <c r="F35" s="45">
        <f t="shared" si="0"/>
        <v>42</v>
      </c>
      <c r="G35" s="26">
        <v>7</v>
      </c>
      <c r="H35" s="26">
        <f t="shared" si="1"/>
        <v>35</v>
      </c>
    </row>
    <row r="36" spans="1:8" x14ac:dyDescent="0.25">
      <c r="A36" s="17">
        <v>5</v>
      </c>
      <c r="B36" s="17" t="s">
        <v>18</v>
      </c>
      <c r="C36" s="17"/>
      <c r="D36" s="17"/>
      <c r="E36" s="17" t="s">
        <v>863</v>
      </c>
      <c r="F36" s="45">
        <f t="shared" si="0"/>
        <v>42</v>
      </c>
      <c r="G36" s="26">
        <v>7</v>
      </c>
      <c r="H36" s="26">
        <f t="shared" si="1"/>
        <v>35</v>
      </c>
    </row>
    <row r="37" spans="1:8" x14ac:dyDescent="0.25">
      <c r="A37" s="17">
        <v>6</v>
      </c>
      <c r="B37" s="17" t="s">
        <v>18</v>
      </c>
      <c r="C37" s="17"/>
      <c r="D37" s="17"/>
      <c r="E37" s="17" t="s">
        <v>726</v>
      </c>
      <c r="F37" s="45">
        <f t="shared" si="0"/>
        <v>50.4</v>
      </c>
      <c r="G37" s="26">
        <v>7</v>
      </c>
      <c r="H37" s="26">
        <f t="shared" si="1"/>
        <v>42</v>
      </c>
    </row>
    <row r="38" spans="1:8" x14ac:dyDescent="0.25">
      <c r="A38" s="17">
        <v>1</v>
      </c>
      <c r="B38" s="17" t="s">
        <v>18</v>
      </c>
      <c r="C38" s="17" t="s">
        <v>268</v>
      </c>
      <c r="D38" s="17" t="s">
        <v>834</v>
      </c>
      <c r="E38" s="17" t="s">
        <v>835</v>
      </c>
      <c r="F38" s="45">
        <f t="shared" si="0"/>
        <v>5.3006400000000005</v>
      </c>
      <c r="G38" s="26">
        <v>4.4172000000000002</v>
      </c>
      <c r="H38" s="26">
        <f t="shared" si="1"/>
        <v>4.4172000000000002</v>
      </c>
    </row>
    <row r="39" spans="1:8" x14ac:dyDescent="0.25">
      <c r="A39" s="17">
        <v>1</v>
      </c>
      <c r="B39" s="17" t="s">
        <v>78</v>
      </c>
      <c r="C39" s="17" t="s">
        <v>268</v>
      </c>
      <c r="D39" s="17"/>
      <c r="E39" s="17" t="s">
        <v>854</v>
      </c>
      <c r="F39" s="45">
        <f t="shared" si="0"/>
        <v>7.2</v>
      </c>
      <c r="G39" s="26">
        <v>6</v>
      </c>
      <c r="H39" s="26">
        <f t="shared" si="1"/>
        <v>6</v>
      </c>
    </row>
    <row r="40" spans="1:8" x14ac:dyDescent="0.25">
      <c r="A40" s="17">
        <v>2</v>
      </c>
      <c r="B40" s="17" t="s">
        <v>18</v>
      </c>
      <c r="C40" s="17" t="s">
        <v>268</v>
      </c>
      <c r="D40" s="17">
        <v>14052</v>
      </c>
      <c r="E40" s="17" t="s">
        <v>355</v>
      </c>
      <c r="F40" s="45">
        <f t="shared" si="0"/>
        <v>17.9496</v>
      </c>
      <c r="G40" s="26">
        <v>7.4790000000000001</v>
      </c>
      <c r="H40" s="26">
        <f t="shared" si="1"/>
        <v>14.958</v>
      </c>
    </row>
    <row r="41" spans="1:8" x14ac:dyDescent="0.25">
      <c r="A41" s="17"/>
      <c r="B41" s="17"/>
      <c r="C41" s="17"/>
      <c r="D41" s="17"/>
      <c r="E41" s="17" t="s">
        <v>855</v>
      </c>
      <c r="F41" s="45">
        <f t="shared" si="0"/>
        <v>30</v>
      </c>
      <c r="G41" s="26">
        <v>25</v>
      </c>
      <c r="H41" s="26">
        <v>25</v>
      </c>
    </row>
    <row r="42" spans="1:8" x14ac:dyDescent="0.25">
      <c r="A42" s="17">
        <v>2</v>
      </c>
      <c r="B42" s="17" t="s">
        <v>18</v>
      </c>
      <c r="C42" s="17" t="s">
        <v>268</v>
      </c>
      <c r="D42" s="17"/>
      <c r="E42" s="17" t="s">
        <v>856</v>
      </c>
      <c r="F42" s="45">
        <f t="shared" si="0"/>
        <v>19.2</v>
      </c>
      <c r="G42" s="26">
        <v>8</v>
      </c>
      <c r="H42" s="26">
        <f t="shared" ref="H42:H47" si="2">G42*A42</f>
        <v>16</v>
      </c>
    </row>
    <row r="43" spans="1:8" x14ac:dyDescent="0.25">
      <c r="A43" s="17">
        <v>3</v>
      </c>
      <c r="B43" s="17" t="s">
        <v>18</v>
      </c>
      <c r="C43" s="17" t="s">
        <v>268</v>
      </c>
      <c r="D43" s="17"/>
      <c r="E43" s="17" t="s">
        <v>857</v>
      </c>
      <c r="F43" s="45">
        <f t="shared" si="0"/>
        <v>25.2</v>
      </c>
      <c r="G43" s="26">
        <v>7</v>
      </c>
      <c r="H43" s="26">
        <f t="shared" si="2"/>
        <v>21</v>
      </c>
    </row>
    <row r="44" spans="1:8" x14ac:dyDescent="0.25">
      <c r="A44" s="17">
        <v>2</v>
      </c>
      <c r="B44" s="17" t="s">
        <v>18</v>
      </c>
      <c r="C44" s="17" t="s">
        <v>268</v>
      </c>
      <c r="D44" s="17">
        <v>14373</v>
      </c>
      <c r="E44" s="17" t="s">
        <v>354</v>
      </c>
      <c r="F44" s="45">
        <f t="shared" si="0"/>
        <v>36.378720000000001</v>
      </c>
      <c r="G44" s="26">
        <v>15.1578</v>
      </c>
      <c r="H44" s="26">
        <f t="shared" si="2"/>
        <v>30.3156</v>
      </c>
    </row>
    <row r="45" spans="1:8" x14ac:dyDescent="0.25">
      <c r="A45" s="17">
        <v>2</v>
      </c>
      <c r="B45" s="17" t="s">
        <v>18</v>
      </c>
      <c r="C45" s="17"/>
      <c r="D45" s="17"/>
      <c r="E45" s="17" t="s">
        <v>858</v>
      </c>
      <c r="F45" s="45">
        <f t="shared" si="0"/>
        <v>14.4</v>
      </c>
      <c r="G45" s="26">
        <v>6</v>
      </c>
      <c r="H45" s="26">
        <f t="shared" si="2"/>
        <v>12</v>
      </c>
    </row>
    <row r="46" spans="1:8" x14ac:dyDescent="0.25">
      <c r="A46" s="17">
        <v>8</v>
      </c>
      <c r="B46" s="17" t="s">
        <v>18</v>
      </c>
      <c r="C46" s="17" t="s">
        <v>268</v>
      </c>
      <c r="D46" s="17" t="s">
        <v>820</v>
      </c>
      <c r="E46" s="17" t="s">
        <v>821</v>
      </c>
      <c r="F46" s="45">
        <f t="shared" si="0"/>
        <v>11.687136000000001</v>
      </c>
      <c r="G46" s="26">
        <v>1.2174100000000001</v>
      </c>
      <c r="H46" s="26">
        <f t="shared" si="2"/>
        <v>9.7392800000000008</v>
      </c>
    </row>
    <row r="47" spans="1:8" x14ac:dyDescent="0.25">
      <c r="A47" s="17">
        <v>4</v>
      </c>
      <c r="B47" s="17" t="s">
        <v>18</v>
      </c>
      <c r="C47" s="17" t="s">
        <v>370</v>
      </c>
      <c r="D47" s="17" t="s">
        <v>822</v>
      </c>
      <c r="E47" s="17" t="s">
        <v>823</v>
      </c>
      <c r="F47" s="45">
        <f t="shared" si="0"/>
        <v>17.007840000000002</v>
      </c>
      <c r="G47" s="26">
        <v>3.5432999999999999</v>
      </c>
      <c r="H47" s="26">
        <f t="shared" si="2"/>
        <v>14.1732</v>
      </c>
    </row>
    <row r="48" spans="1:8" x14ac:dyDescent="0.25">
      <c r="A48" s="17">
        <v>4</v>
      </c>
      <c r="B48" s="17" t="s">
        <v>18</v>
      </c>
      <c r="C48" s="17" t="s">
        <v>370</v>
      </c>
      <c r="D48" s="17" t="s">
        <v>373</v>
      </c>
      <c r="E48" s="17" t="s">
        <v>374</v>
      </c>
      <c r="F48" s="45">
        <f t="shared" si="0"/>
        <v>11.5824</v>
      </c>
      <c r="G48" s="26">
        <v>2.4129999999999998</v>
      </c>
      <c r="H48" s="26">
        <f>G48*A48</f>
        <v>9.6519999999999992</v>
      </c>
    </row>
    <row r="49" spans="1:8" x14ac:dyDescent="0.25">
      <c r="A49" s="17">
        <v>2</v>
      </c>
      <c r="B49" s="17" t="s">
        <v>18</v>
      </c>
      <c r="C49" s="17" t="s">
        <v>423</v>
      </c>
      <c r="D49" s="98">
        <v>139182</v>
      </c>
      <c r="E49" s="17" t="s">
        <v>824</v>
      </c>
      <c r="F49" s="45">
        <f t="shared" si="0"/>
        <v>40.138799999999996</v>
      </c>
      <c r="G49" s="26">
        <v>16.724499999999999</v>
      </c>
      <c r="H49" s="26">
        <f>G49*A49</f>
        <v>33.448999999999998</v>
      </c>
    </row>
    <row r="50" spans="1:8" x14ac:dyDescent="0.25">
      <c r="A50" s="17">
        <v>2</v>
      </c>
      <c r="B50" s="25" t="s">
        <v>18</v>
      </c>
      <c r="C50" s="17" t="s">
        <v>825</v>
      </c>
      <c r="D50" s="17" t="s">
        <v>826</v>
      </c>
      <c r="E50" s="17" t="s">
        <v>827</v>
      </c>
      <c r="F50" s="45">
        <f t="shared" si="0"/>
        <v>80.10911999999999</v>
      </c>
      <c r="G50" s="26">
        <v>33.378799999999998</v>
      </c>
      <c r="H50" s="26">
        <f>G50*A50</f>
        <v>66.757599999999996</v>
      </c>
    </row>
    <row r="51" spans="1:8" x14ac:dyDescent="0.25">
      <c r="A51" s="17">
        <v>1</v>
      </c>
      <c r="B51" s="25" t="s">
        <v>18</v>
      </c>
      <c r="C51" s="17" t="s">
        <v>828</v>
      </c>
      <c r="D51" s="17" t="s">
        <v>829</v>
      </c>
      <c r="E51" s="17" t="s">
        <v>830</v>
      </c>
      <c r="F51" s="45">
        <f t="shared" si="0"/>
        <v>19.439999999999998</v>
      </c>
      <c r="G51" s="26">
        <v>16.2</v>
      </c>
      <c r="H51" s="26">
        <f>G51*A51</f>
        <v>16.2</v>
      </c>
    </row>
    <row r="52" spans="1:8" x14ac:dyDescent="0.25">
      <c r="A52" s="17">
        <v>1</v>
      </c>
      <c r="B52" s="25" t="s">
        <v>18</v>
      </c>
      <c r="C52" s="17" t="s">
        <v>861</v>
      </c>
      <c r="D52" s="17"/>
      <c r="E52" s="17" t="s">
        <v>860</v>
      </c>
      <c r="F52" s="45">
        <f>H52+H52*$G$55</f>
        <v>27.6</v>
      </c>
      <c r="G52" s="26">
        <v>23</v>
      </c>
      <c r="H52" s="26">
        <f>G52*A52</f>
        <v>23</v>
      </c>
    </row>
    <row r="53" spans="1:8" x14ac:dyDescent="0.25">
      <c r="A53" s="25"/>
      <c r="B53" s="25"/>
      <c r="C53" s="25"/>
      <c r="D53" s="25"/>
      <c r="E53" s="25"/>
      <c r="F53" s="128">
        <f>SUM(F14:F52)</f>
        <v>1440.0875760000001</v>
      </c>
    </row>
    <row r="54" spans="1:8" x14ac:dyDescent="0.25">
      <c r="A54" s="29" t="s">
        <v>20</v>
      </c>
      <c r="B54" s="30"/>
      <c r="C54" s="30"/>
      <c r="D54" s="30"/>
      <c r="E54" s="30"/>
      <c r="F54" s="31" t="s">
        <v>21</v>
      </c>
      <c r="H54" s="26">
        <f>SUM(H14:H53)</f>
        <v>1200.0729800000001</v>
      </c>
    </row>
    <row r="55" spans="1:8" x14ac:dyDescent="0.25">
      <c r="A55" s="29"/>
      <c r="B55" s="30"/>
      <c r="C55" s="30"/>
      <c r="D55" s="30"/>
      <c r="E55" s="30"/>
      <c r="F55" s="33"/>
      <c r="G55" s="66">
        <v>0.2</v>
      </c>
      <c r="H55" s="26">
        <f>H54+H54*G55</f>
        <v>1440.0875760000001</v>
      </c>
    </row>
    <row r="56" spans="1:8" x14ac:dyDescent="0.25">
      <c r="A56" s="29" t="s">
        <v>22</v>
      </c>
      <c r="B56" s="30"/>
      <c r="C56" s="30"/>
      <c r="D56" s="30"/>
      <c r="E56" s="30"/>
      <c r="F56" s="34"/>
    </row>
    <row r="57" spans="1:8" x14ac:dyDescent="0.25">
      <c r="A57" s="35"/>
      <c r="B57" s="36"/>
      <c r="C57" s="36"/>
      <c r="D57" s="36"/>
      <c r="E57" s="36"/>
      <c r="F57" s="31" t="s">
        <v>23</v>
      </c>
    </row>
    <row r="58" spans="1:8" x14ac:dyDescent="0.25">
      <c r="A58" s="29" t="s">
        <v>852</v>
      </c>
      <c r="B58" s="30"/>
      <c r="C58" s="30"/>
      <c r="D58" s="30"/>
      <c r="E58" s="30"/>
      <c r="F58" s="37"/>
    </row>
    <row r="59" spans="1:8" x14ac:dyDescent="0.25">
      <c r="A59" s="38"/>
      <c r="B59" s="39"/>
      <c r="C59" s="39"/>
      <c r="D59" s="39"/>
      <c r="E59" s="39"/>
      <c r="F59" s="34"/>
    </row>
    <row r="61" spans="1:8" x14ac:dyDescent="0.25">
      <c r="E61" t="s">
        <v>871</v>
      </c>
    </row>
    <row r="63" spans="1:8" x14ac:dyDescent="0.25">
      <c r="E63" t="s">
        <v>865</v>
      </c>
      <c r="F63" s="26">
        <f>'4'!F34</f>
        <v>1086.3932400000001</v>
      </c>
    </row>
    <row r="64" spans="1:8" x14ac:dyDescent="0.25">
      <c r="E64" t="s">
        <v>866</v>
      </c>
      <c r="F64" s="26">
        <f>'9'!F43</f>
        <v>1535.4353280000005</v>
      </c>
    </row>
    <row r="65" spans="5:6" x14ac:dyDescent="0.25">
      <c r="E65" t="s">
        <v>867</v>
      </c>
      <c r="F65" s="32">
        <f>F53</f>
        <v>1440.0875760000001</v>
      </c>
    </row>
    <row r="66" spans="5:6" x14ac:dyDescent="0.25">
      <c r="F66" s="26"/>
    </row>
    <row r="67" spans="5:6" x14ac:dyDescent="0.25">
      <c r="E67" t="s">
        <v>19</v>
      </c>
      <c r="F67" s="22">
        <f>SUM(F63:F65)</f>
        <v>4061.9161440000007</v>
      </c>
    </row>
    <row r="68" spans="5:6" x14ac:dyDescent="0.25">
      <c r="F68" s="26"/>
    </row>
    <row r="69" spans="5:6" x14ac:dyDescent="0.25">
      <c r="E69" t="s">
        <v>869</v>
      </c>
      <c r="F69" s="26">
        <f>156*23</f>
        <v>3588</v>
      </c>
    </row>
    <row r="70" spans="5:6" x14ac:dyDescent="0.25">
      <c r="F70" s="26"/>
    </row>
    <row r="71" spans="5:6" x14ac:dyDescent="0.25">
      <c r="E71" t="s">
        <v>412</v>
      </c>
      <c r="F71" s="32">
        <v>150</v>
      </c>
    </row>
    <row r="72" spans="5:6" x14ac:dyDescent="0.25">
      <c r="F72" s="26"/>
    </row>
    <row r="73" spans="5:6" x14ac:dyDescent="0.25">
      <c r="E73" t="s">
        <v>411</v>
      </c>
      <c r="F73" s="26">
        <f>SUM(F67:F71)</f>
        <v>7799.9161440000007</v>
      </c>
    </row>
    <row r="74" spans="5:6" x14ac:dyDescent="0.25">
      <c r="F74" s="125" t="s">
        <v>868</v>
      </c>
    </row>
    <row r="75" spans="5:6" x14ac:dyDescent="0.25">
      <c r="F75" s="22">
        <f>F73+F73*10/100</f>
        <v>8579.9077584000006</v>
      </c>
    </row>
  </sheetData>
  <mergeCells count="5">
    <mergeCell ref="A2:E2"/>
    <mergeCell ref="A3:E3"/>
    <mergeCell ref="A4:E4"/>
    <mergeCell ref="A5:E5"/>
    <mergeCell ref="A8:E8"/>
  </mergeCells>
  <pageMargins left="0.11811023622047245" right="0.11811023622047245" top="0.19685039370078741" bottom="0.19685039370078741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C47E-1FA4-43A4-86B4-1447627F85CE}">
  <sheetPr>
    <pageSetUpPr fitToPage="1"/>
  </sheetPr>
  <dimension ref="A1:H49"/>
  <sheetViews>
    <sheetView topLeftCell="A10" workbookViewId="0">
      <selection activeCell="E55" sqref="E5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42578125" customWidth="1"/>
    <col min="5" max="5" width="36" customWidth="1"/>
    <col min="6" max="6" width="37.7109375" customWidth="1"/>
    <col min="7" max="7" width="10.28515625" style="26" customWidth="1"/>
    <col min="8" max="8" width="11" style="26" bestFit="1" customWidth="1"/>
    <col min="9" max="9" width="12.14062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8" x14ac:dyDescent="0.25">
      <c r="A3" s="338" t="s">
        <v>2</v>
      </c>
      <c r="B3" s="339"/>
      <c r="C3" s="339"/>
      <c r="D3" s="339"/>
      <c r="E3" s="340"/>
      <c r="F3" s="3" t="s">
        <v>48</v>
      </c>
    </row>
    <row r="4" spans="1:8" x14ac:dyDescent="0.25">
      <c r="A4" s="338" t="s">
        <v>3</v>
      </c>
      <c r="B4" s="339"/>
      <c r="C4" s="339"/>
      <c r="D4" s="339"/>
      <c r="E4" s="340"/>
      <c r="F4" s="4"/>
    </row>
    <row r="5" spans="1:8" x14ac:dyDescent="0.25">
      <c r="A5" s="338" t="s">
        <v>4</v>
      </c>
      <c r="B5" s="339"/>
      <c r="C5" s="339"/>
      <c r="D5" s="339"/>
      <c r="E5" s="340"/>
      <c r="F5" s="5" t="s">
        <v>5</v>
      </c>
    </row>
    <row r="6" spans="1:8" x14ac:dyDescent="0.25">
      <c r="A6" s="6"/>
      <c r="B6" s="6"/>
      <c r="C6" s="6"/>
      <c r="D6" s="6"/>
      <c r="E6" s="6"/>
      <c r="F6" s="7"/>
    </row>
    <row r="7" spans="1:8" x14ac:dyDescent="0.25">
      <c r="A7" s="7" t="s">
        <v>6</v>
      </c>
      <c r="B7" s="1"/>
      <c r="C7" s="1"/>
      <c r="D7" s="1"/>
      <c r="E7" s="1"/>
      <c r="F7" s="7" t="s">
        <v>7</v>
      </c>
    </row>
    <row r="8" spans="1:8" x14ac:dyDescent="0.25">
      <c r="A8" s="341"/>
      <c r="B8" s="342"/>
      <c r="C8" s="342"/>
      <c r="D8" s="342"/>
      <c r="E8" s="343"/>
      <c r="F8" s="8"/>
    </row>
    <row r="9" spans="1:8" x14ac:dyDescent="0.25">
      <c r="A9" s="344" t="s">
        <v>47</v>
      </c>
      <c r="B9" s="345"/>
      <c r="C9" s="345"/>
      <c r="D9" s="345"/>
      <c r="E9" s="346"/>
      <c r="F9" s="9" t="s">
        <v>8</v>
      </c>
    </row>
    <row r="10" spans="1:8" x14ac:dyDescent="0.25">
      <c r="A10" s="329"/>
      <c r="B10" s="330"/>
      <c r="C10" s="330"/>
      <c r="D10" s="330"/>
      <c r="E10" s="331"/>
      <c r="F10" s="9"/>
    </row>
    <row r="11" spans="1:8" x14ac:dyDescent="0.25">
      <c r="A11" s="332"/>
      <c r="B11" s="333"/>
      <c r="C11" s="333"/>
      <c r="D11" s="333"/>
      <c r="E11" s="334"/>
      <c r="F11" s="10"/>
    </row>
    <row r="12" spans="1:8" x14ac:dyDescent="0.25">
      <c r="A12" s="11"/>
      <c r="B12" s="11"/>
      <c r="C12" s="11"/>
      <c r="D12" s="11"/>
      <c r="E12" s="11"/>
      <c r="F12" s="12"/>
    </row>
    <row r="13" spans="1:8" x14ac:dyDescent="0.25">
      <c r="A13" s="13" t="s">
        <v>11</v>
      </c>
      <c r="B13" s="13" t="s">
        <v>12</v>
      </c>
      <c r="C13" s="13" t="s">
        <v>13</v>
      </c>
      <c r="D13" s="13" t="s">
        <v>14</v>
      </c>
      <c r="E13" s="11" t="s">
        <v>15</v>
      </c>
      <c r="F13" s="14" t="s">
        <v>16</v>
      </c>
    </row>
    <row r="14" spans="1:8" x14ac:dyDescent="0.25">
      <c r="A14" s="17"/>
      <c r="B14" s="41"/>
      <c r="C14" s="17"/>
      <c r="D14" s="17"/>
      <c r="E14" s="17"/>
      <c r="F14" s="17"/>
    </row>
    <row r="15" spans="1:8" x14ac:dyDescent="0.25">
      <c r="A15" s="17">
        <v>1</v>
      </c>
      <c r="B15" s="41" t="s">
        <v>18</v>
      </c>
      <c r="C15" s="17" t="s">
        <v>50</v>
      </c>
      <c r="D15" s="17"/>
      <c r="E15" s="17" t="s">
        <v>51</v>
      </c>
      <c r="F15" s="23">
        <v>445</v>
      </c>
      <c r="G15" s="26">
        <v>177.24</v>
      </c>
      <c r="H15" s="26">
        <f>G15*A15</f>
        <v>177.24</v>
      </c>
    </row>
    <row r="16" spans="1:8" x14ac:dyDescent="0.25">
      <c r="A16" s="17">
        <v>1</v>
      </c>
      <c r="B16" s="41" t="s">
        <v>18</v>
      </c>
      <c r="C16" s="17" t="s">
        <v>52</v>
      </c>
      <c r="D16" s="17"/>
      <c r="E16" s="17" t="s">
        <v>53</v>
      </c>
      <c r="F16" s="17"/>
      <c r="G16" s="26">
        <v>181.92</v>
      </c>
      <c r="H16" s="26">
        <f t="shared" ref="H16:H31" si="0">G16*A16</f>
        <v>181.92</v>
      </c>
    </row>
    <row r="17" spans="1:8" x14ac:dyDescent="0.25">
      <c r="A17" s="17">
        <v>1</v>
      </c>
      <c r="B17" s="41" t="s">
        <v>18</v>
      </c>
      <c r="C17" s="17" t="s">
        <v>54</v>
      </c>
      <c r="D17" s="17"/>
      <c r="E17" s="17" t="s">
        <v>55</v>
      </c>
      <c r="F17" s="23">
        <v>18</v>
      </c>
      <c r="G17" s="26">
        <v>14</v>
      </c>
      <c r="H17" s="26">
        <f t="shared" si="0"/>
        <v>14</v>
      </c>
    </row>
    <row r="18" spans="1:8" x14ac:dyDescent="0.25">
      <c r="A18" s="17">
        <v>1</v>
      </c>
      <c r="B18" s="41" t="s">
        <v>18</v>
      </c>
      <c r="C18" s="17" t="s">
        <v>31</v>
      </c>
      <c r="D18" s="17"/>
      <c r="E18" s="17" t="s">
        <v>32</v>
      </c>
      <c r="F18" s="23">
        <v>5</v>
      </c>
      <c r="G18" s="26">
        <v>3.64</v>
      </c>
      <c r="H18" s="26">
        <f t="shared" si="0"/>
        <v>3.64</v>
      </c>
    </row>
    <row r="19" spans="1:8" x14ac:dyDescent="0.25">
      <c r="A19" s="17">
        <v>3</v>
      </c>
      <c r="B19" s="41" t="s">
        <v>18</v>
      </c>
      <c r="C19" s="17" t="s">
        <v>56</v>
      </c>
      <c r="D19" s="17"/>
      <c r="E19" s="17" t="s">
        <v>57</v>
      </c>
      <c r="F19" s="23">
        <v>8.5</v>
      </c>
      <c r="G19" s="26">
        <v>2.0699999999999998</v>
      </c>
      <c r="H19" s="26">
        <f t="shared" si="0"/>
        <v>6.2099999999999991</v>
      </c>
    </row>
    <row r="20" spans="1:8" x14ac:dyDescent="0.25">
      <c r="A20" s="17">
        <v>1</v>
      </c>
      <c r="B20" s="41" t="s">
        <v>18</v>
      </c>
      <c r="C20" s="17" t="s">
        <v>58</v>
      </c>
      <c r="D20" s="17"/>
      <c r="E20" s="17" t="s">
        <v>59</v>
      </c>
      <c r="F20" s="23">
        <v>3</v>
      </c>
      <c r="G20" s="26">
        <v>1.27</v>
      </c>
      <c r="H20" s="26">
        <f t="shared" si="0"/>
        <v>1.27</v>
      </c>
    </row>
    <row r="21" spans="1:8" x14ac:dyDescent="0.25">
      <c r="A21" s="17">
        <v>1</v>
      </c>
      <c r="B21" s="41" t="s">
        <v>18</v>
      </c>
      <c r="C21" s="17" t="s">
        <v>60</v>
      </c>
      <c r="D21" s="17"/>
      <c r="E21" s="17" t="s">
        <v>61</v>
      </c>
      <c r="F21" s="23">
        <v>2</v>
      </c>
      <c r="G21" s="26">
        <v>1.1599999999999999</v>
      </c>
      <c r="H21" s="26">
        <f t="shared" si="0"/>
        <v>1.1599999999999999</v>
      </c>
    </row>
    <row r="22" spans="1:8" x14ac:dyDescent="0.25">
      <c r="A22" s="17">
        <v>15</v>
      </c>
      <c r="B22" s="41" t="s">
        <v>17</v>
      </c>
      <c r="C22" s="17"/>
      <c r="D22" s="17"/>
      <c r="E22" s="17" t="s">
        <v>65</v>
      </c>
      <c r="F22" s="23">
        <v>4</v>
      </c>
      <c r="G22" s="26">
        <v>0.19</v>
      </c>
      <c r="H22" s="26">
        <f t="shared" si="0"/>
        <v>2.85</v>
      </c>
    </row>
    <row r="23" spans="1:8" x14ac:dyDescent="0.25">
      <c r="A23" s="17">
        <v>15</v>
      </c>
      <c r="B23" s="41" t="s">
        <v>17</v>
      </c>
      <c r="C23" s="17"/>
      <c r="D23" s="17"/>
      <c r="E23" s="17" t="s">
        <v>64</v>
      </c>
      <c r="F23" s="23">
        <v>3</v>
      </c>
      <c r="G23" s="26">
        <v>0.11</v>
      </c>
      <c r="H23" s="26">
        <f t="shared" si="0"/>
        <v>1.65</v>
      </c>
    </row>
    <row r="24" spans="1:8" x14ac:dyDescent="0.25">
      <c r="A24" s="17">
        <v>4</v>
      </c>
      <c r="B24" s="41" t="s">
        <v>17</v>
      </c>
      <c r="C24" s="17"/>
      <c r="D24" s="17"/>
      <c r="E24" s="17" t="s">
        <v>62</v>
      </c>
      <c r="F24" s="23">
        <v>3</v>
      </c>
      <c r="G24" s="26">
        <v>0.3</v>
      </c>
      <c r="H24" s="26">
        <f t="shared" si="0"/>
        <v>1.2</v>
      </c>
    </row>
    <row r="25" spans="1:8" x14ac:dyDescent="0.25">
      <c r="A25" s="17">
        <v>7</v>
      </c>
      <c r="B25" s="41" t="s">
        <v>17</v>
      </c>
      <c r="C25" s="17"/>
      <c r="D25" s="17"/>
      <c r="E25" s="17" t="s">
        <v>34</v>
      </c>
      <c r="F25" s="23">
        <v>45</v>
      </c>
      <c r="G25" s="26">
        <v>6</v>
      </c>
      <c r="H25" s="26">
        <f t="shared" si="0"/>
        <v>42</v>
      </c>
    </row>
    <row r="26" spans="1:8" x14ac:dyDescent="0.25">
      <c r="A26" s="17">
        <v>13</v>
      </c>
      <c r="B26" s="41" t="s">
        <v>17</v>
      </c>
      <c r="C26" s="17"/>
      <c r="D26" s="17"/>
      <c r="E26" s="17" t="s">
        <v>35</v>
      </c>
      <c r="F26" s="23">
        <v>7.8</v>
      </c>
      <c r="G26" s="26">
        <v>0.5</v>
      </c>
      <c r="H26" s="26">
        <f>G26*A26</f>
        <v>6.5</v>
      </c>
    </row>
    <row r="27" spans="1:8" x14ac:dyDescent="0.25">
      <c r="A27" s="17">
        <v>8</v>
      </c>
      <c r="B27" s="41" t="s">
        <v>17</v>
      </c>
      <c r="C27" s="17"/>
      <c r="D27" s="17"/>
      <c r="E27" s="17" t="s">
        <v>63</v>
      </c>
      <c r="F27" s="23">
        <v>4.3</v>
      </c>
      <c r="G27" s="26">
        <v>0.45</v>
      </c>
      <c r="H27" s="26">
        <f t="shared" si="0"/>
        <v>3.6</v>
      </c>
    </row>
    <row r="28" spans="1:8" x14ac:dyDescent="0.25">
      <c r="A28" s="17">
        <v>8</v>
      </c>
      <c r="B28" s="41" t="s">
        <v>17</v>
      </c>
      <c r="C28" s="17"/>
      <c r="D28" s="17"/>
      <c r="E28" s="17" t="s">
        <v>37</v>
      </c>
      <c r="F28" s="23">
        <v>6.7</v>
      </c>
      <c r="G28" s="26">
        <v>0.7</v>
      </c>
      <c r="H28" s="26">
        <f t="shared" si="0"/>
        <v>5.6</v>
      </c>
    </row>
    <row r="29" spans="1:8" x14ac:dyDescent="0.25">
      <c r="A29" s="17">
        <v>1</v>
      </c>
      <c r="B29" s="41" t="s">
        <v>18</v>
      </c>
      <c r="C29" s="17"/>
      <c r="D29" s="17"/>
      <c r="E29" s="17" t="s">
        <v>67</v>
      </c>
      <c r="F29" s="23">
        <v>15.5</v>
      </c>
      <c r="G29" s="26">
        <v>13</v>
      </c>
      <c r="H29" s="26">
        <f t="shared" si="0"/>
        <v>13</v>
      </c>
    </row>
    <row r="30" spans="1:8" x14ac:dyDescent="0.25">
      <c r="A30" s="17">
        <v>1</v>
      </c>
      <c r="B30" s="17" t="s">
        <v>18</v>
      </c>
      <c r="C30" s="17"/>
      <c r="D30" s="17"/>
      <c r="E30" s="17" t="s">
        <v>68</v>
      </c>
      <c r="F30" s="23">
        <v>30</v>
      </c>
      <c r="H30" s="26">
        <v>25</v>
      </c>
    </row>
    <row r="31" spans="1:8" x14ac:dyDescent="0.25">
      <c r="A31" s="17">
        <v>6</v>
      </c>
      <c r="B31" s="17" t="s">
        <v>17</v>
      </c>
      <c r="C31" s="17"/>
      <c r="D31" s="17"/>
      <c r="E31" s="17" t="s">
        <v>66</v>
      </c>
      <c r="F31" s="23">
        <v>18</v>
      </c>
      <c r="G31" s="26">
        <v>2.5</v>
      </c>
      <c r="H31" s="26">
        <f t="shared" si="0"/>
        <v>15</v>
      </c>
    </row>
    <row r="32" spans="1:8" x14ac:dyDescent="0.25">
      <c r="A32" s="17"/>
      <c r="B32" s="17"/>
      <c r="C32" s="17"/>
      <c r="D32" s="17"/>
      <c r="E32" s="44" t="s">
        <v>69</v>
      </c>
      <c r="F32" s="23">
        <v>15</v>
      </c>
      <c r="H32" s="26">
        <v>15</v>
      </c>
    </row>
    <row r="33" spans="1:8" x14ac:dyDescent="0.25">
      <c r="A33" s="17"/>
      <c r="B33" s="17"/>
      <c r="C33" s="17"/>
      <c r="D33" s="17"/>
      <c r="E33" s="44"/>
    </row>
    <row r="34" spans="1:8" x14ac:dyDescent="0.25">
      <c r="A34" s="17"/>
      <c r="B34" s="17"/>
      <c r="C34" s="17"/>
      <c r="D34" s="17"/>
      <c r="E34" s="17" t="s">
        <v>19</v>
      </c>
      <c r="F34" s="45">
        <f>SUM(F15:F32)</f>
        <v>633.79999999999995</v>
      </c>
      <c r="H34" s="26">
        <f>SUM(H15:H33)</f>
        <v>516.83999999999992</v>
      </c>
    </row>
    <row r="35" spans="1:8" x14ac:dyDescent="0.25">
      <c r="A35" s="17"/>
      <c r="B35" s="17"/>
      <c r="C35" s="17"/>
      <c r="D35" s="17"/>
      <c r="E35" s="17" t="s">
        <v>70</v>
      </c>
      <c r="F35" s="23">
        <f>8*23</f>
        <v>184</v>
      </c>
      <c r="G35" s="43">
        <v>0.2</v>
      </c>
      <c r="H35" s="26">
        <f>H34+H34*G35</f>
        <v>620.20799999999986</v>
      </c>
    </row>
    <row r="36" spans="1:8" x14ac:dyDescent="0.25">
      <c r="A36" s="17"/>
      <c r="B36" s="17"/>
      <c r="C36" s="17"/>
      <c r="D36" s="17"/>
      <c r="E36" s="17" t="s">
        <v>46</v>
      </c>
      <c r="F36" s="23">
        <v>150</v>
      </c>
    </row>
    <row r="37" spans="1:8" x14ac:dyDescent="0.25">
      <c r="A37" s="17"/>
      <c r="B37" s="17"/>
      <c r="C37" s="17"/>
      <c r="D37" s="17"/>
      <c r="E37" s="17"/>
      <c r="F37" s="23"/>
    </row>
    <row r="38" spans="1:8" x14ac:dyDescent="0.25">
      <c r="A38" s="40"/>
      <c r="B38" s="15"/>
      <c r="C38" s="15"/>
      <c r="D38" s="15"/>
      <c r="E38" s="16"/>
      <c r="F38" s="19">
        <f>SUM(F34:F36)</f>
        <v>967.8</v>
      </c>
    </row>
    <row r="39" spans="1:8" x14ac:dyDescent="0.25">
      <c r="A39" s="17"/>
      <c r="B39" s="17"/>
      <c r="C39" s="17"/>
      <c r="D39" s="17"/>
      <c r="E39" s="17" t="s">
        <v>71</v>
      </c>
      <c r="F39" s="23">
        <v>74</v>
      </c>
    </row>
    <row r="40" spans="1:8" x14ac:dyDescent="0.25">
      <c r="A40" s="25"/>
      <c r="B40" s="20"/>
      <c r="C40" s="17"/>
      <c r="D40" s="25"/>
      <c r="E40" s="17"/>
      <c r="F40" s="21"/>
    </row>
    <row r="41" spans="1:8" x14ac:dyDescent="0.25">
      <c r="A41" s="17"/>
      <c r="B41" s="17"/>
      <c r="C41" s="17"/>
      <c r="D41" s="17"/>
      <c r="E41" s="27"/>
      <c r="F41" s="21">
        <f>SUM(F38:F39)</f>
        <v>1041.8</v>
      </c>
      <c r="H41" s="32"/>
    </row>
    <row r="42" spans="1:8" x14ac:dyDescent="0.25">
      <c r="A42" s="25"/>
      <c r="B42" s="25"/>
      <c r="C42" s="25"/>
      <c r="D42" s="25"/>
      <c r="E42" s="27"/>
      <c r="F42" s="21"/>
    </row>
    <row r="43" spans="1:8" x14ac:dyDescent="0.25">
      <c r="A43" s="25"/>
      <c r="B43" s="25"/>
      <c r="C43" s="25"/>
      <c r="D43" s="25"/>
      <c r="E43" s="25"/>
      <c r="F43" s="25"/>
    </row>
    <row r="44" spans="1:8" x14ac:dyDescent="0.25">
      <c r="A44" s="29" t="s">
        <v>20</v>
      </c>
      <c r="B44" s="30"/>
      <c r="C44" s="30"/>
      <c r="D44" s="30"/>
      <c r="E44" s="30"/>
      <c r="F44" s="31" t="s">
        <v>21</v>
      </c>
      <c r="H44" s="32"/>
    </row>
    <row r="45" spans="1:8" x14ac:dyDescent="0.25">
      <c r="A45" s="29"/>
      <c r="B45" s="30"/>
      <c r="C45" s="30"/>
      <c r="D45" s="30"/>
      <c r="E45" s="30"/>
      <c r="F45" s="33"/>
    </row>
    <row r="46" spans="1:8" x14ac:dyDescent="0.25">
      <c r="A46" s="29" t="s">
        <v>22</v>
      </c>
      <c r="B46" s="30"/>
      <c r="C46" s="30"/>
      <c r="D46" s="30"/>
      <c r="E46" s="30"/>
      <c r="F46" s="34"/>
    </row>
    <row r="47" spans="1:8" x14ac:dyDescent="0.25">
      <c r="A47" s="35"/>
      <c r="B47" s="36"/>
      <c r="C47" s="36"/>
      <c r="D47" s="36"/>
      <c r="E47" s="36"/>
      <c r="F47" s="31" t="s">
        <v>23</v>
      </c>
    </row>
    <row r="48" spans="1:8" x14ac:dyDescent="0.25">
      <c r="A48" s="29" t="s">
        <v>49</v>
      </c>
      <c r="B48" s="30"/>
      <c r="C48" s="30"/>
      <c r="D48" s="30"/>
      <c r="E48" s="30"/>
      <c r="F48" s="37"/>
    </row>
    <row r="49" spans="1:6" x14ac:dyDescent="0.25">
      <c r="A49" s="38"/>
      <c r="B49" s="39"/>
      <c r="C49" s="39"/>
      <c r="D49" s="39"/>
      <c r="E49" s="39"/>
      <c r="F49" s="34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25" right="0.25" top="0.75" bottom="0.75" header="0.3" footer="0.3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9601-46AF-4D43-8128-3F3A0D9291B1}">
  <sheetPr>
    <pageSetUpPr fitToPage="1"/>
  </sheetPr>
  <dimension ref="A1:I65"/>
  <sheetViews>
    <sheetView topLeftCell="A38" zoomScale="110" zoomScaleNormal="110" workbookViewId="0">
      <selection activeCell="F65" sqref="A1:F65"/>
    </sheetView>
  </sheetViews>
  <sheetFormatPr defaultRowHeight="15" x14ac:dyDescent="0.25"/>
  <cols>
    <col min="1" max="1" width="5.5703125" customWidth="1"/>
    <col min="2" max="2" width="4.140625" customWidth="1"/>
    <col min="3" max="3" width="12.140625" customWidth="1"/>
    <col min="4" max="4" width="21.7109375" customWidth="1"/>
    <col min="5" max="5" width="18.28515625" customWidth="1"/>
    <col min="6" max="6" width="37.28515625" customWidth="1"/>
    <col min="7" max="7" width="9.28515625" style="26" bestFit="1" customWidth="1"/>
    <col min="8" max="8" width="11" style="26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8" x14ac:dyDescent="0.25">
      <c r="A3" s="338" t="s">
        <v>2</v>
      </c>
      <c r="B3" s="339"/>
      <c r="C3" s="339"/>
      <c r="D3" s="339"/>
      <c r="E3" s="340"/>
      <c r="F3" s="3" t="s">
        <v>931</v>
      </c>
    </row>
    <row r="4" spans="1:8" x14ac:dyDescent="0.25">
      <c r="A4" s="338" t="s">
        <v>3</v>
      </c>
      <c r="B4" s="339"/>
      <c r="C4" s="339"/>
      <c r="D4" s="339"/>
      <c r="E4" s="340"/>
      <c r="F4" s="4"/>
    </row>
    <row r="5" spans="1:8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8" x14ac:dyDescent="0.25">
      <c r="A6" s="165"/>
      <c r="B6" s="165"/>
      <c r="C6" s="165"/>
      <c r="D6" s="165"/>
      <c r="E6" s="165"/>
      <c r="F6" s="7"/>
    </row>
    <row r="7" spans="1:8" x14ac:dyDescent="0.25">
      <c r="A7" s="7" t="s">
        <v>6</v>
      </c>
      <c r="B7" s="1"/>
      <c r="C7" s="1"/>
      <c r="D7" s="1"/>
      <c r="E7" s="1"/>
      <c r="F7" s="7" t="s">
        <v>7</v>
      </c>
    </row>
    <row r="8" spans="1:8" x14ac:dyDescent="0.25">
      <c r="A8" s="341"/>
      <c r="B8" s="342"/>
      <c r="C8" s="342"/>
      <c r="D8" s="342"/>
      <c r="E8" s="343"/>
      <c r="F8" s="8"/>
    </row>
    <row r="9" spans="1:8" x14ac:dyDescent="0.25">
      <c r="A9" s="166"/>
      <c r="B9" s="167"/>
      <c r="C9" s="167" t="s">
        <v>986</v>
      </c>
      <c r="D9" s="167"/>
      <c r="E9" s="168"/>
      <c r="F9" s="9" t="s">
        <v>8</v>
      </c>
    </row>
    <row r="10" spans="1:8" x14ac:dyDescent="0.25">
      <c r="A10" s="159"/>
      <c r="B10" s="160"/>
      <c r="C10" s="160" t="s">
        <v>932</v>
      </c>
      <c r="D10" s="160"/>
      <c r="E10" s="161"/>
      <c r="F10" s="9"/>
    </row>
    <row r="11" spans="1:8" x14ac:dyDescent="0.25">
      <c r="A11" s="162"/>
      <c r="B11" s="163"/>
      <c r="C11" s="163" t="s">
        <v>90</v>
      </c>
      <c r="D11" s="163"/>
      <c r="E11" s="164"/>
      <c r="F11" s="10"/>
    </row>
    <row r="12" spans="1:8" x14ac:dyDescent="0.25">
      <c r="A12" s="11"/>
      <c r="B12" s="11"/>
      <c r="C12" s="11"/>
      <c r="D12" s="11"/>
      <c r="E12" s="11"/>
      <c r="F12" s="12"/>
    </row>
    <row r="13" spans="1:8" x14ac:dyDescent="0.25">
      <c r="A13" s="15" t="s">
        <v>11</v>
      </c>
      <c r="B13" s="15" t="s">
        <v>12</v>
      </c>
      <c r="C13" s="15" t="s">
        <v>13</v>
      </c>
      <c r="D13" s="51" t="s">
        <v>15</v>
      </c>
      <c r="E13" s="17"/>
      <c r="F13" s="55" t="s">
        <v>16</v>
      </c>
      <c r="H13"/>
    </row>
    <row r="14" spans="1:8" x14ac:dyDescent="0.25">
      <c r="A14" s="17">
        <v>1</v>
      </c>
      <c r="B14" s="41" t="s">
        <v>18</v>
      </c>
      <c r="C14" s="17" t="s">
        <v>934</v>
      </c>
      <c r="D14" s="17" t="s">
        <v>935</v>
      </c>
      <c r="E14" s="17"/>
      <c r="F14" s="45">
        <f>H14+H14*$G$46</f>
        <v>462.80400000000003</v>
      </c>
      <c r="G14" s="26">
        <v>385.67</v>
      </c>
      <c r="H14" s="26">
        <f t="shared" ref="H14:H40" si="0">G14*A14</f>
        <v>385.67</v>
      </c>
    </row>
    <row r="15" spans="1:8" x14ac:dyDescent="0.25">
      <c r="A15" s="17">
        <v>4</v>
      </c>
      <c r="B15" s="41" t="s">
        <v>18</v>
      </c>
      <c r="C15" s="17" t="s">
        <v>936</v>
      </c>
      <c r="D15" s="17" t="s">
        <v>937</v>
      </c>
      <c r="E15" s="17"/>
      <c r="F15" s="45">
        <f t="shared" ref="F15:F43" si="1">H15+H15*$G$46</f>
        <v>6.3360000000000003</v>
      </c>
      <c r="G15" s="26">
        <v>1.32</v>
      </c>
      <c r="H15" s="26">
        <f t="shared" si="0"/>
        <v>5.28</v>
      </c>
    </row>
    <row r="16" spans="1:8" x14ac:dyDescent="0.25">
      <c r="A16" s="17">
        <v>5</v>
      </c>
      <c r="B16" s="41" t="s">
        <v>18</v>
      </c>
      <c r="C16" s="17" t="s">
        <v>938</v>
      </c>
      <c r="D16" s="17" t="s">
        <v>939</v>
      </c>
      <c r="E16" s="17"/>
      <c r="F16" s="45">
        <f t="shared" si="1"/>
        <v>8.6999999999999993</v>
      </c>
      <c r="G16" s="26">
        <v>1.45</v>
      </c>
      <c r="H16" s="26">
        <f t="shared" si="0"/>
        <v>7.25</v>
      </c>
    </row>
    <row r="17" spans="1:9" x14ac:dyDescent="0.25">
      <c r="A17" s="17">
        <v>1</v>
      </c>
      <c r="B17" s="41" t="s">
        <v>18</v>
      </c>
      <c r="C17" s="17" t="s">
        <v>940</v>
      </c>
      <c r="D17" s="17" t="s">
        <v>941</v>
      </c>
      <c r="E17" s="17"/>
      <c r="F17" s="45">
        <f t="shared" si="1"/>
        <v>10.764000000000001</v>
      </c>
      <c r="G17" s="26">
        <v>8.9700000000000006</v>
      </c>
      <c r="H17" s="26">
        <f t="shared" si="0"/>
        <v>8.9700000000000006</v>
      </c>
    </row>
    <row r="18" spans="1:9" x14ac:dyDescent="0.25">
      <c r="A18" s="17">
        <v>3</v>
      </c>
      <c r="B18" s="41" t="s">
        <v>18</v>
      </c>
      <c r="C18" s="17" t="s">
        <v>942</v>
      </c>
      <c r="D18" s="17" t="s">
        <v>943</v>
      </c>
      <c r="E18" s="17"/>
      <c r="F18" s="45">
        <f t="shared" si="1"/>
        <v>11.123999999999999</v>
      </c>
      <c r="G18" s="26">
        <v>3.09</v>
      </c>
      <c r="H18" s="26">
        <f t="shared" si="0"/>
        <v>9.27</v>
      </c>
    </row>
    <row r="19" spans="1:9" x14ac:dyDescent="0.25">
      <c r="A19" s="141">
        <v>10</v>
      </c>
      <c r="B19" s="41" t="s">
        <v>18</v>
      </c>
      <c r="C19" s="49"/>
      <c r="D19" s="49" t="s">
        <v>944</v>
      </c>
      <c r="E19" s="23"/>
      <c r="F19" s="45">
        <f t="shared" si="1"/>
        <v>14.4</v>
      </c>
      <c r="G19" s="26">
        <v>1.2</v>
      </c>
      <c r="H19" s="26">
        <f t="shared" si="0"/>
        <v>12</v>
      </c>
    </row>
    <row r="20" spans="1:9" x14ac:dyDescent="0.25">
      <c r="A20" s="47">
        <v>60</v>
      </c>
      <c r="B20" s="41" t="s">
        <v>17</v>
      </c>
      <c r="C20" s="49"/>
      <c r="D20" s="49" t="s">
        <v>945</v>
      </c>
      <c r="E20" s="23"/>
      <c r="F20" s="45">
        <f t="shared" si="1"/>
        <v>72.484560000000002</v>
      </c>
      <c r="G20" s="26">
        <v>1.0067299999999999</v>
      </c>
      <c r="H20" s="26">
        <f t="shared" si="0"/>
        <v>60.403799999999997</v>
      </c>
    </row>
    <row r="21" spans="1:9" x14ac:dyDescent="0.25">
      <c r="A21" s="47">
        <v>30</v>
      </c>
      <c r="B21" s="41" t="s">
        <v>17</v>
      </c>
      <c r="C21" s="49"/>
      <c r="D21" s="49" t="s">
        <v>65</v>
      </c>
      <c r="E21" s="23"/>
      <c r="F21" s="45">
        <f t="shared" si="1"/>
        <v>6.4799999999999995</v>
      </c>
      <c r="G21" s="26">
        <v>0.18</v>
      </c>
      <c r="H21" s="26">
        <f t="shared" si="0"/>
        <v>5.3999999999999995</v>
      </c>
      <c r="I21" s="50"/>
    </row>
    <row r="22" spans="1:9" x14ac:dyDescent="0.25">
      <c r="A22" s="47">
        <v>25</v>
      </c>
      <c r="B22" s="41" t="s">
        <v>17</v>
      </c>
      <c r="C22" s="49"/>
      <c r="D22" s="49" t="s">
        <v>64</v>
      </c>
      <c r="E22" s="23"/>
      <c r="F22" s="45">
        <f t="shared" si="1"/>
        <v>3.6</v>
      </c>
      <c r="G22" s="26">
        <v>0.12</v>
      </c>
      <c r="H22" s="26">
        <f t="shared" si="0"/>
        <v>3</v>
      </c>
    </row>
    <row r="23" spans="1:9" x14ac:dyDescent="0.25">
      <c r="A23" s="51">
        <v>15</v>
      </c>
      <c r="B23" s="41" t="s">
        <v>17</v>
      </c>
      <c r="C23" s="17"/>
      <c r="D23" s="17" t="s">
        <v>946</v>
      </c>
      <c r="E23" s="23"/>
      <c r="F23" s="45">
        <f t="shared" si="1"/>
        <v>12.6</v>
      </c>
      <c r="G23" s="26">
        <v>0.7</v>
      </c>
      <c r="H23" s="26">
        <f t="shared" si="0"/>
        <v>10.5</v>
      </c>
    </row>
    <row r="24" spans="1:9" x14ac:dyDescent="0.25">
      <c r="A24" s="51">
        <v>1</v>
      </c>
      <c r="B24" s="41" t="s">
        <v>18</v>
      </c>
      <c r="C24" s="17"/>
      <c r="D24" s="17" t="s">
        <v>947</v>
      </c>
      <c r="E24" s="23"/>
      <c r="F24" s="45">
        <f t="shared" si="1"/>
        <v>9.6</v>
      </c>
      <c r="G24" s="26">
        <v>8</v>
      </c>
      <c r="H24" s="26">
        <f t="shared" si="0"/>
        <v>8</v>
      </c>
    </row>
    <row r="25" spans="1:9" x14ac:dyDescent="0.25">
      <c r="A25" s="17">
        <v>1</v>
      </c>
      <c r="B25" s="17" t="s">
        <v>18</v>
      </c>
      <c r="C25" s="17"/>
      <c r="D25" s="17" t="s">
        <v>948</v>
      </c>
      <c r="E25" s="23"/>
      <c r="F25" s="45">
        <f t="shared" si="1"/>
        <v>6</v>
      </c>
      <c r="G25" s="26">
        <v>5</v>
      </c>
      <c r="H25" s="26">
        <f t="shared" si="0"/>
        <v>5</v>
      </c>
    </row>
    <row r="26" spans="1:9" x14ac:dyDescent="0.25">
      <c r="A26" s="17">
        <v>2</v>
      </c>
      <c r="B26" s="17" t="s">
        <v>18</v>
      </c>
      <c r="C26" s="17"/>
      <c r="D26" s="17" t="s">
        <v>950</v>
      </c>
      <c r="E26" s="23"/>
      <c r="F26" s="45">
        <f t="shared" si="1"/>
        <v>8.4</v>
      </c>
      <c r="G26" s="26">
        <v>3.5</v>
      </c>
      <c r="H26" s="26">
        <f t="shared" si="0"/>
        <v>7</v>
      </c>
    </row>
    <row r="27" spans="1:9" x14ac:dyDescent="0.25">
      <c r="A27" s="17">
        <v>1</v>
      </c>
      <c r="B27" s="17" t="s">
        <v>18</v>
      </c>
      <c r="C27" s="17"/>
      <c r="D27" s="17" t="s">
        <v>949</v>
      </c>
      <c r="E27" s="23"/>
      <c r="F27" s="45">
        <f t="shared" si="1"/>
        <v>8.4</v>
      </c>
      <c r="G27" s="26">
        <v>7</v>
      </c>
      <c r="H27" s="26">
        <f t="shared" si="0"/>
        <v>7</v>
      </c>
    </row>
    <row r="28" spans="1:9" x14ac:dyDescent="0.25">
      <c r="A28" s="17">
        <v>2</v>
      </c>
      <c r="B28" s="17" t="s">
        <v>18</v>
      </c>
      <c r="C28" s="17"/>
      <c r="D28" s="17" t="s">
        <v>951</v>
      </c>
      <c r="E28" s="23"/>
      <c r="F28" s="45">
        <f t="shared" si="1"/>
        <v>6</v>
      </c>
      <c r="G28" s="26">
        <v>2.5</v>
      </c>
      <c r="H28" s="26">
        <f t="shared" si="0"/>
        <v>5</v>
      </c>
    </row>
    <row r="29" spans="1:9" x14ac:dyDescent="0.25">
      <c r="A29" s="17">
        <v>1</v>
      </c>
      <c r="B29" s="17" t="s">
        <v>18</v>
      </c>
      <c r="C29" s="17" t="s">
        <v>952</v>
      </c>
      <c r="D29" s="17" t="s">
        <v>953</v>
      </c>
      <c r="E29" s="17"/>
      <c r="F29" s="45">
        <f t="shared" si="1"/>
        <v>45.024000000000001</v>
      </c>
      <c r="G29" s="26">
        <v>37.520000000000003</v>
      </c>
      <c r="H29" s="26">
        <f t="shared" si="0"/>
        <v>37.520000000000003</v>
      </c>
    </row>
    <row r="30" spans="1:9" x14ac:dyDescent="0.25">
      <c r="A30" s="17">
        <v>1</v>
      </c>
      <c r="B30" s="17" t="s">
        <v>18</v>
      </c>
      <c r="C30" s="17" t="s">
        <v>954</v>
      </c>
      <c r="D30" s="17" t="s">
        <v>955</v>
      </c>
      <c r="E30" s="17"/>
      <c r="F30" s="45">
        <f t="shared" si="1"/>
        <v>57.649799999999999</v>
      </c>
      <c r="G30" s="26">
        <v>48.041499999999999</v>
      </c>
      <c r="H30" s="26">
        <f t="shared" si="0"/>
        <v>48.041499999999999</v>
      </c>
    </row>
    <row r="31" spans="1:9" x14ac:dyDescent="0.25">
      <c r="A31" s="17">
        <v>13</v>
      </c>
      <c r="B31" s="17" t="s">
        <v>17</v>
      </c>
      <c r="C31" s="17" t="s">
        <v>956</v>
      </c>
      <c r="D31" s="17" t="s">
        <v>963</v>
      </c>
      <c r="E31" s="17"/>
      <c r="F31" s="45">
        <f t="shared" si="1"/>
        <v>7.8</v>
      </c>
      <c r="G31" s="26">
        <v>0.5</v>
      </c>
      <c r="H31" s="26">
        <f t="shared" si="0"/>
        <v>6.5</v>
      </c>
    </row>
    <row r="32" spans="1:9" x14ac:dyDescent="0.25">
      <c r="A32" s="17">
        <v>2</v>
      </c>
      <c r="B32" s="17" t="s">
        <v>18</v>
      </c>
      <c r="C32" s="17" t="s">
        <v>957</v>
      </c>
      <c r="D32" s="17" t="s">
        <v>958</v>
      </c>
      <c r="E32" s="17"/>
      <c r="F32" s="45">
        <f t="shared" si="1"/>
        <v>138.096</v>
      </c>
      <c r="G32" s="180">
        <v>57.54</v>
      </c>
      <c r="H32" s="26">
        <f t="shared" si="0"/>
        <v>115.08</v>
      </c>
    </row>
    <row r="33" spans="1:8" x14ac:dyDescent="0.25">
      <c r="A33" s="17">
        <v>1</v>
      </c>
      <c r="B33" s="17" t="s">
        <v>18</v>
      </c>
      <c r="C33" s="17" t="s">
        <v>959</v>
      </c>
      <c r="D33" s="17" t="s">
        <v>960</v>
      </c>
      <c r="E33" s="17"/>
      <c r="F33" s="45">
        <f t="shared" si="1"/>
        <v>45.756</v>
      </c>
      <c r="G33" s="26">
        <v>38.130000000000003</v>
      </c>
      <c r="H33" s="26">
        <f t="shared" si="0"/>
        <v>38.130000000000003</v>
      </c>
    </row>
    <row r="34" spans="1:8" x14ac:dyDescent="0.25">
      <c r="A34" s="17">
        <v>2</v>
      </c>
      <c r="B34" s="25" t="s">
        <v>18</v>
      </c>
      <c r="C34" s="17" t="s">
        <v>961</v>
      </c>
      <c r="D34" s="17" t="s">
        <v>962</v>
      </c>
      <c r="E34" s="17"/>
      <c r="F34" s="45">
        <f t="shared" si="1"/>
        <v>21.744</v>
      </c>
      <c r="G34" s="26">
        <v>9.06</v>
      </c>
      <c r="H34" s="26">
        <f t="shared" si="0"/>
        <v>18.12</v>
      </c>
    </row>
    <row r="35" spans="1:8" x14ac:dyDescent="0.25">
      <c r="A35" s="25">
        <v>1</v>
      </c>
      <c r="B35" s="25" t="s">
        <v>18</v>
      </c>
      <c r="C35" s="25" t="s">
        <v>965</v>
      </c>
      <c r="D35" s="25" t="s">
        <v>964</v>
      </c>
      <c r="E35" s="57"/>
      <c r="F35" s="45">
        <f t="shared" si="1"/>
        <v>108</v>
      </c>
      <c r="G35" s="26">
        <v>90</v>
      </c>
      <c r="H35" s="26">
        <f t="shared" si="0"/>
        <v>90</v>
      </c>
    </row>
    <row r="36" spans="1:8" x14ac:dyDescent="0.25">
      <c r="A36" s="25">
        <v>1</v>
      </c>
      <c r="B36" s="25" t="s">
        <v>18</v>
      </c>
      <c r="C36" s="25"/>
      <c r="D36" s="25" t="s">
        <v>966</v>
      </c>
      <c r="E36" s="57"/>
      <c r="F36" s="45">
        <f t="shared" si="1"/>
        <v>18</v>
      </c>
      <c r="G36" s="26">
        <v>15</v>
      </c>
      <c r="H36" s="26">
        <f t="shared" si="0"/>
        <v>15</v>
      </c>
    </row>
    <row r="37" spans="1:8" x14ac:dyDescent="0.25">
      <c r="A37" s="25">
        <v>10</v>
      </c>
      <c r="B37" s="25" t="s">
        <v>17</v>
      </c>
      <c r="C37" s="25"/>
      <c r="D37" s="25" t="s">
        <v>711</v>
      </c>
      <c r="E37" s="57"/>
      <c r="F37" s="45">
        <f t="shared" si="1"/>
        <v>3.6</v>
      </c>
      <c r="G37" s="26">
        <v>0.3</v>
      </c>
      <c r="H37" s="26">
        <f t="shared" si="0"/>
        <v>3</v>
      </c>
    </row>
    <row r="38" spans="1:8" x14ac:dyDescent="0.25">
      <c r="A38" s="25">
        <v>5</v>
      </c>
      <c r="B38" s="25" t="s">
        <v>18</v>
      </c>
      <c r="C38" s="25"/>
      <c r="D38" s="25" t="s">
        <v>967</v>
      </c>
      <c r="E38" s="57"/>
      <c r="F38" s="45">
        <f t="shared" si="1"/>
        <v>6.6</v>
      </c>
      <c r="G38" s="26">
        <v>1.1000000000000001</v>
      </c>
      <c r="H38" s="26">
        <f t="shared" si="0"/>
        <v>5.5</v>
      </c>
    </row>
    <row r="39" spans="1:8" x14ac:dyDescent="0.25">
      <c r="A39" s="25">
        <v>4</v>
      </c>
      <c r="B39" s="25" t="s">
        <v>17</v>
      </c>
      <c r="C39" s="25"/>
      <c r="D39" s="25" t="s">
        <v>650</v>
      </c>
      <c r="E39" s="57"/>
      <c r="F39" s="45">
        <f t="shared" si="1"/>
        <v>2.4</v>
      </c>
      <c r="G39" s="26">
        <v>0.5</v>
      </c>
      <c r="H39" s="26">
        <f t="shared" si="0"/>
        <v>2</v>
      </c>
    </row>
    <row r="40" spans="1:8" x14ac:dyDescent="0.25">
      <c r="A40" s="25">
        <v>3</v>
      </c>
      <c r="B40" s="25" t="s">
        <v>18</v>
      </c>
      <c r="C40" s="25"/>
      <c r="D40" s="25" t="s">
        <v>968</v>
      </c>
      <c r="E40" s="57"/>
      <c r="F40" s="45">
        <f t="shared" si="1"/>
        <v>5.4</v>
      </c>
      <c r="G40" s="26">
        <v>1.5</v>
      </c>
      <c r="H40" s="26">
        <f t="shared" si="0"/>
        <v>4.5</v>
      </c>
    </row>
    <row r="41" spans="1:8" x14ac:dyDescent="0.25">
      <c r="A41" s="25"/>
      <c r="B41" s="25"/>
      <c r="C41" s="25"/>
      <c r="D41" s="25" t="s">
        <v>978</v>
      </c>
      <c r="E41" s="57"/>
      <c r="F41" s="45">
        <f t="shared" si="1"/>
        <v>60</v>
      </c>
      <c r="G41" s="26">
        <v>50</v>
      </c>
      <c r="H41" s="26">
        <v>50</v>
      </c>
    </row>
    <row r="42" spans="1:8" x14ac:dyDescent="0.25">
      <c r="A42" s="25">
        <v>13</v>
      </c>
      <c r="B42" s="25" t="s">
        <v>18</v>
      </c>
      <c r="C42" s="25"/>
      <c r="D42" s="25" t="s">
        <v>969</v>
      </c>
      <c r="E42" s="57"/>
      <c r="F42" s="45">
        <f t="shared" si="1"/>
        <v>23.4</v>
      </c>
      <c r="G42" s="26">
        <v>1.5</v>
      </c>
      <c r="H42" s="26">
        <f>G42*A42</f>
        <v>19.5</v>
      </c>
    </row>
    <row r="43" spans="1:8" x14ac:dyDescent="0.25">
      <c r="A43" s="25">
        <v>7</v>
      </c>
      <c r="B43" s="25" t="s">
        <v>18</v>
      </c>
      <c r="C43" s="25"/>
      <c r="D43" s="25" t="s">
        <v>970</v>
      </c>
      <c r="E43" s="57"/>
      <c r="F43" s="45">
        <f t="shared" si="1"/>
        <v>14.280000000000001</v>
      </c>
      <c r="G43" s="26">
        <v>1.7</v>
      </c>
      <c r="H43" s="26">
        <f>G43*A43</f>
        <v>11.9</v>
      </c>
    </row>
    <row r="44" spans="1:8" x14ac:dyDescent="0.25">
      <c r="A44" s="25"/>
      <c r="B44" s="25"/>
      <c r="C44" s="25"/>
      <c r="D44" s="25"/>
      <c r="E44" s="181" t="s">
        <v>984</v>
      </c>
      <c r="F44" s="128">
        <f>SUM(F14:F43)</f>
        <v>1205.4423600000002</v>
      </c>
    </row>
    <row r="45" spans="1:8" x14ac:dyDescent="0.25">
      <c r="A45" s="29" t="s">
        <v>20</v>
      </c>
      <c r="B45" s="30"/>
      <c r="C45" s="30"/>
      <c r="D45" s="30"/>
      <c r="E45" s="30"/>
      <c r="F45" s="31" t="s">
        <v>21</v>
      </c>
      <c r="H45" s="102">
        <f>SUM(H14:H44)</f>
        <v>1004.5353</v>
      </c>
    </row>
    <row r="46" spans="1:8" x14ac:dyDescent="0.25">
      <c r="A46" s="29"/>
      <c r="B46" s="30"/>
      <c r="C46" s="30"/>
      <c r="D46" s="30"/>
      <c r="E46" s="30"/>
      <c r="F46" s="33"/>
      <c r="G46" s="66">
        <v>0.2</v>
      </c>
      <c r="H46" s="26">
        <f>H45+H45*G46</f>
        <v>1205.44236</v>
      </c>
    </row>
    <row r="47" spans="1:8" x14ac:dyDescent="0.25">
      <c r="A47" s="29" t="s">
        <v>22</v>
      </c>
      <c r="B47" s="30"/>
      <c r="C47" s="30"/>
      <c r="D47" s="30"/>
      <c r="E47" s="30"/>
      <c r="F47" s="34"/>
    </row>
    <row r="48" spans="1:8" x14ac:dyDescent="0.25">
      <c r="A48" s="35"/>
      <c r="B48" s="36"/>
      <c r="C48" s="36"/>
      <c r="D48" s="36"/>
      <c r="E48" s="36"/>
      <c r="F48" s="31" t="s">
        <v>23</v>
      </c>
    </row>
    <row r="49" spans="1:6" x14ac:dyDescent="0.25">
      <c r="A49" s="29" t="s">
        <v>933</v>
      </c>
      <c r="B49" s="30"/>
      <c r="C49" s="30"/>
      <c r="D49" s="30"/>
      <c r="E49" s="30"/>
      <c r="F49" s="37"/>
    </row>
    <row r="50" spans="1:6" x14ac:dyDescent="0.25">
      <c r="A50" s="38"/>
      <c r="B50" s="39"/>
      <c r="C50" s="39"/>
      <c r="D50" s="39"/>
      <c r="E50" s="39"/>
      <c r="F50" s="34"/>
    </row>
    <row r="52" spans="1:6" x14ac:dyDescent="0.25">
      <c r="C52" t="s">
        <v>971</v>
      </c>
    </row>
    <row r="53" spans="1:6" x14ac:dyDescent="0.25">
      <c r="F53" s="26"/>
    </row>
    <row r="54" spans="1:6" x14ac:dyDescent="0.25">
      <c r="C54" t="s">
        <v>972</v>
      </c>
      <c r="D54">
        <v>6</v>
      </c>
      <c r="E54" t="s">
        <v>973</v>
      </c>
      <c r="F54" s="28"/>
    </row>
    <row r="55" spans="1:6" x14ac:dyDescent="0.25">
      <c r="C55" t="s">
        <v>974</v>
      </c>
      <c r="D55">
        <v>6</v>
      </c>
      <c r="E55" t="s">
        <v>975</v>
      </c>
      <c r="F55" s="28"/>
    </row>
    <row r="56" spans="1:6" x14ac:dyDescent="0.25">
      <c r="C56" t="s">
        <v>976</v>
      </c>
      <c r="D56">
        <v>5</v>
      </c>
      <c r="E56" t="s">
        <v>977</v>
      </c>
    </row>
    <row r="57" spans="1:6" x14ac:dyDescent="0.25">
      <c r="C57" t="s">
        <v>979</v>
      </c>
      <c r="D57">
        <v>3</v>
      </c>
      <c r="E57" t="s">
        <v>980</v>
      </c>
      <c r="F57" s="28"/>
    </row>
    <row r="58" spans="1:6" x14ac:dyDescent="0.25">
      <c r="C58" t="s">
        <v>981</v>
      </c>
      <c r="D58" s="100">
        <v>3.5</v>
      </c>
      <c r="E58" t="s">
        <v>982</v>
      </c>
    </row>
    <row r="60" spans="1:6" x14ac:dyDescent="0.25">
      <c r="D60">
        <f>SUM(D54:D59)</f>
        <v>23.5</v>
      </c>
      <c r="E60" t="s">
        <v>983</v>
      </c>
      <c r="F60" s="26">
        <f>D60*23</f>
        <v>540.5</v>
      </c>
    </row>
    <row r="62" spans="1:6" x14ac:dyDescent="0.25">
      <c r="E62" t="s">
        <v>636</v>
      </c>
      <c r="F62" s="24">
        <f>H46</f>
        <v>1205.44236</v>
      </c>
    </row>
    <row r="64" spans="1:6" x14ac:dyDescent="0.25">
      <c r="E64" t="s">
        <v>499</v>
      </c>
      <c r="F64" s="22">
        <f>SUM(F60:F63)</f>
        <v>1745.94236</v>
      </c>
    </row>
    <row r="65" spans="6:6" x14ac:dyDescent="0.25">
      <c r="F65" t="s">
        <v>985</v>
      </c>
    </row>
  </sheetData>
  <mergeCells count="5">
    <mergeCell ref="A2:E2"/>
    <mergeCell ref="A3:E3"/>
    <mergeCell ref="A4:E4"/>
    <mergeCell ref="A5:E5"/>
    <mergeCell ref="A8:E8"/>
  </mergeCells>
  <pageMargins left="0.7" right="0.7" top="0.75" bottom="0.75" header="0.3" footer="0.3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1013F-30E8-460C-AAEA-1AAB08997279}">
  <sheetPr>
    <pageSetUpPr fitToPage="1"/>
  </sheetPr>
  <dimension ref="A1:P52"/>
  <sheetViews>
    <sheetView topLeftCell="A25" workbookViewId="0">
      <selection activeCell="F45" sqref="A1:F45"/>
    </sheetView>
  </sheetViews>
  <sheetFormatPr defaultRowHeight="15" x14ac:dyDescent="0.25"/>
  <cols>
    <col min="1" max="1" width="5.5703125" customWidth="1"/>
    <col min="2" max="2" width="4.140625" customWidth="1"/>
    <col min="3" max="3" width="6.42578125" customWidth="1"/>
    <col min="4" max="4" width="8.5703125" customWidth="1"/>
    <col min="5" max="5" width="26.140625" customWidth="1"/>
    <col min="6" max="6" width="41" customWidth="1"/>
    <col min="8" max="8" width="9.42578125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502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81"/>
      <c r="B6" s="81"/>
      <c r="C6" s="81"/>
      <c r="D6" s="81"/>
      <c r="E6" s="81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344" t="s">
        <v>479</v>
      </c>
      <c r="B9" s="345"/>
      <c r="C9" s="345"/>
      <c r="D9" s="345"/>
      <c r="E9" s="346"/>
      <c r="F9" s="9" t="s">
        <v>8</v>
      </c>
    </row>
    <row r="10" spans="1:16" x14ac:dyDescent="0.25">
      <c r="A10" s="329" t="s">
        <v>480</v>
      </c>
      <c r="B10" s="330"/>
      <c r="C10" s="330"/>
      <c r="D10" s="330"/>
      <c r="E10" s="331"/>
      <c r="F10" s="9"/>
      <c r="P10">
        <v>1</v>
      </c>
    </row>
    <row r="11" spans="1:16" x14ac:dyDescent="0.25">
      <c r="A11" s="332" t="s">
        <v>332</v>
      </c>
      <c r="B11" s="333"/>
      <c r="C11" s="333"/>
      <c r="D11" s="333"/>
      <c r="E11" s="334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17" t="s">
        <v>481</v>
      </c>
      <c r="B14" s="17">
        <v>2</v>
      </c>
      <c r="C14" s="17" t="s">
        <v>493</v>
      </c>
      <c r="D14" s="17"/>
      <c r="E14" s="17" t="s">
        <v>482</v>
      </c>
      <c r="F14" s="17"/>
      <c r="G14" s="26"/>
    </row>
    <row r="15" spans="1:16" x14ac:dyDescent="0.25">
      <c r="A15" s="17" t="s">
        <v>481</v>
      </c>
      <c r="B15" s="17">
        <v>2</v>
      </c>
      <c r="C15" s="17" t="s">
        <v>493</v>
      </c>
      <c r="D15" s="17"/>
      <c r="E15" s="17" t="s">
        <v>483</v>
      </c>
      <c r="F15" s="23"/>
      <c r="G15" s="28"/>
      <c r="H15" s="50"/>
    </row>
    <row r="16" spans="1:16" x14ac:dyDescent="0.25">
      <c r="A16" s="17" t="s">
        <v>481</v>
      </c>
      <c r="B16" s="17">
        <v>2</v>
      </c>
      <c r="C16" s="17" t="s">
        <v>493</v>
      </c>
      <c r="D16" s="17" t="s">
        <v>496</v>
      </c>
      <c r="E16" s="17" t="s">
        <v>484</v>
      </c>
      <c r="F16" s="17"/>
      <c r="G16" s="26"/>
    </row>
    <row r="17" spans="1:10" x14ac:dyDescent="0.25">
      <c r="A17" s="17" t="s">
        <v>481</v>
      </c>
      <c r="B17" s="17">
        <v>2</v>
      </c>
      <c r="C17" s="17" t="s">
        <v>493</v>
      </c>
      <c r="D17" s="17" t="s">
        <v>496</v>
      </c>
      <c r="E17" s="17" t="s">
        <v>485</v>
      </c>
      <c r="F17" s="23"/>
      <c r="G17" s="28"/>
      <c r="H17" s="50"/>
    </row>
    <row r="18" spans="1:10" x14ac:dyDescent="0.25">
      <c r="A18" s="17" t="s">
        <v>481</v>
      </c>
      <c r="B18" s="17">
        <v>1</v>
      </c>
      <c r="C18" s="17" t="s">
        <v>493</v>
      </c>
      <c r="D18" s="17" t="s">
        <v>496</v>
      </c>
      <c r="E18" s="17" t="s">
        <v>486</v>
      </c>
      <c r="F18" s="23"/>
      <c r="G18" s="28"/>
      <c r="H18" s="50"/>
    </row>
    <row r="19" spans="1:10" x14ac:dyDescent="0.25">
      <c r="A19" s="17" t="s">
        <v>481</v>
      </c>
      <c r="B19" s="17">
        <v>1</v>
      </c>
      <c r="C19" s="17" t="s">
        <v>493</v>
      </c>
      <c r="D19" s="17" t="s">
        <v>496</v>
      </c>
      <c r="E19" s="17" t="s">
        <v>487</v>
      </c>
      <c r="F19" s="23"/>
      <c r="G19" s="28"/>
      <c r="H19" s="50"/>
    </row>
    <row r="20" spans="1:10" x14ac:dyDescent="0.25">
      <c r="A20" s="17" t="s">
        <v>481</v>
      </c>
      <c r="B20" s="17">
        <v>1</v>
      </c>
      <c r="C20" s="17" t="s">
        <v>493</v>
      </c>
      <c r="D20" s="17" t="s">
        <v>496</v>
      </c>
      <c r="E20" s="17" t="s">
        <v>488</v>
      </c>
      <c r="F20" s="23"/>
      <c r="G20" s="28"/>
      <c r="H20" s="50"/>
    </row>
    <row r="21" spans="1:10" x14ac:dyDescent="0.25">
      <c r="A21" s="17" t="s">
        <v>481</v>
      </c>
      <c r="B21" s="17">
        <v>2</v>
      </c>
      <c r="C21" s="17" t="s">
        <v>493</v>
      </c>
      <c r="D21" s="17" t="s">
        <v>496</v>
      </c>
      <c r="E21" s="17" t="s">
        <v>404</v>
      </c>
      <c r="F21" s="23"/>
      <c r="G21" s="28"/>
      <c r="J21" s="50"/>
    </row>
    <row r="22" spans="1:10" x14ac:dyDescent="0.25">
      <c r="A22" s="17" t="s">
        <v>481</v>
      </c>
      <c r="B22" s="17">
        <v>1</v>
      </c>
      <c r="C22" s="17" t="s">
        <v>493</v>
      </c>
      <c r="D22" s="17" t="s">
        <v>496</v>
      </c>
      <c r="E22" s="17" t="s">
        <v>489</v>
      </c>
      <c r="F22" s="23"/>
      <c r="G22" s="28"/>
      <c r="H22" s="50"/>
    </row>
    <row r="23" spans="1:10" x14ac:dyDescent="0.25">
      <c r="A23" s="17" t="s">
        <v>17</v>
      </c>
      <c r="B23" s="17">
        <v>40</v>
      </c>
      <c r="C23" s="17"/>
      <c r="D23" s="17"/>
      <c r="E23" s="17" t="s">
        <v>64</v>
      </c>
      <c r="F23" s="23"/>
      <c r="G23" s="28"/>
      <c r="H23" s="26"/>
    </row>
    <row r="24" spans="1:10" x14ac:dyDescent="0.25">
      <c r="A24" s="17" t="s">
        <v>17</v>
      </c>
      <c r="B24" s="17">
        <v>30</v>
      </c>
      <c r="C24" s="17"/>
      <c r="D24" s="17"/>
      <c r="E24" s="17" t="s">
        <v>65</v>
      </c>
      <c r="F24" s="23"/>
      <c r="H24" s="50"/>
    </row>
    <row r="25" spans="1:10" x14ac:dyDescent="0.25">
      <c r="A25" s="17" t="s">
        <v>481</v>
      </c>
      <c r="B25" s="17">
        <v>3</v>
      </c>
      <c r="C25" s="17" t="s">
        <v>494</v>
      </c>
      <c r="D25" s="17"/>
      <c r="E25" s="17" t="s">
        <v>495</v>
      </c>
      <c r="F25" s="23"/>
      <c r="H25" s="50"/>
    </row>
    <row r="26" spans="1:10" x14ac:dyDescent="0.25">
      <c r="A26" s="17"/>
      <c r="B26" s="17"/>
      <c r="C26" s="17"/>
      <c r="D26" s="17"/>
      <c r="E26" s="17" t="s">
        <v>490</v>
      </c>
      <c r="F26" s="23"/>
      <c r="H26" s="28"/>
    </row>
    <row r="27" spans="1:10" x14ac:dyDescent="0.25">
      <c r="A27" s="17" t="s">
        <v>18</v>
      </c>
      <c r="B27" s="17">
        <v>2</v>
      </c>
      <c r="C27" s="17"/>
      <c r="D27" s="17"/>
      <c r="E27" s="17" t="s">
        <v>492</v>
      </c>
      <c r="F27" s="23"/>
      <c r="H27" s="28"/>
    </row>
    <row r="28" spans="1:10" x14ac:dyDescent="0.25">
      <c r="A28" s="17" t="s">
        <v>18</v>
      </c>
      <c r="B28" s="17">
        <v>1</v>
      </c>
      <c r="C28" s="17"/>
      <c r="D28" s="17"/>
      <c r="E28" s="17" t="s">
        <v>497</v>
      </c>
      <c r="F28" s="23"/>
      <c r="H28" s="28"/>
    </row>
    <row r="29" spans="1:10" x14ac:dyDescent="0.25">
      <c r="A29" s="17"/>
      <c r="B29" s="17"/>
      <c r="C29" s="17"/>
      <c r="D29" s="17"/>
      <c r="E29" s="17"/>
      <c r="F29" s="23"/>
      <c r="H29" s="28"/>
    </row>
    <row r="30" spans="1:10" x14ac:dyDescent="0.25">
      <c r="A30" s="17"/>
      <c r="B30" s="17"/>
      <c r="C30" s="17"/>
      <c r="D30" s="17"/>
      <c r="E30" s="17" t="s">
        <v>19</v>
      </c>
      <c r="F30" s="23">
        <v>130</v>
      </c>
      <c r="H30" s="28"/>
    </row>
    <row r="31" spans="1:10" x14ac:dyDescent="0.25">
      <c r="A31" s="17"/>
      <c r="B31" s="17"/>
      <c r="C31" s="17"/>
      <c r="D31" s="17"/>
      <c r="E31" s="17" t="s">
        <v>498</v>
      </c>
      <c r="F31" s="23">
        <v>220</v>
      </c>
      <c r="H31" s="28"/>
    </row>
    <row r="32" spans="1:10" x14ac:dyDescent="0.25">
      <c r="A32" s="17"/>
      <c r="B32" s="17"/>
      <c r="C32" s="17"/>
      <c r="D32" s="17"/>
      <c r="E32" s="17"/>
      <c r="F32" s="17"/>
      <c r="H32" s="28"/>
    </row>
    <row r="33" spans="1:8" x14ac:dyDescent="0.25">
      <c r="A33" s="17"/>
      <c r="B33" s="17"/>
      <c r="C33" s="17"/>
      <c r="D33" s="17"/>
      <c r="E33" s="17" t="s">
        <v>499</v>
      </c>
      <c r="F33" s="45">
        <f>SUM(F30:F32)</f>
        <v>350</v>
      </c>
      <c r="H33" s="28"/>
    </row>
    <row r="34" spans="1:8" x14ac:dyDescent="0.25">
      <c r="A34" s="17"/>
      <c r="B34" s="17"/>
      <c r="C34" s="17"/>
      <c r="D34" s="17"/>
      <c r="E34" s="17" t="s">
        <v>500</v>
      </c>
      <c r="F34" s="23">
        <v>35</v>
      </c>
      <c r="H34" s="28"/>
    </row>
    <row r="35" spans="1:8" x14ac:dyDescent="0.25">
      <c r="A35" s="17"/>
      <c r="B35" s="17"/>
      <c r="C35" s="17"/>
      <c r="D35" s="17"/>
      <c r="E35" s="17"/>
      <c r="F35" s="23"/>
      <c r="H35" s="28"/>
    </row>
    <row r="36" spans="1:8" x14ac:dyDescent="0.25">
      <c r="A36" s="17"/>
      <c r="B36" s="17"/>
      <c r="C36" s="17"/>
      <c r="D36" s="17"/>
      <c r="E36" s="20" t="s">
        <v>501</v>
      </c>
      <c r="F36" s="21">
        <f>SUM(F33:F34)</f>
        <v>385</v>
      </c>
    </row>
    <row r="37" spans="1:8" x14ac:dyDescent="0.25">
      <c r="A37" s="25"/>
      <c r="B37" s="25"/>
      <c r="C37" s="25"/>
      <c r="D37" s="25"/>
      <c r="E37" s="55"/>
      <c r="F37" s="56"/>
      <c r="H37" s="28"/>
    </row>
    <row r="38" spans="1:8" x14ac:dyDescent="0.25">
      <c r="A38" s="25"/>
      <c r="B38" s="25"/>
      <c r="C38" s="25"/>
      <c r="D38" s="25"/>
      <c r="E38" s="25"/>
      <c r="F38" s="57"/>
    </row>
    <row r="39" spans="1:8" x14ac:dyDescent="0.25">
      <c r="A39" s="25"/>
      <c r="B39" s="25"/>
      <c r="C39" s="25"/>
      <c r="D39" s="25"/>
      <c r="E39" s="25"/>
      <c r="F39" s="25"/>
    </row>
    <row r="40" spans="1:8" x14ac:dyDescent="0.25">
      <c r="A40" s="29" t="s">
        <v>20</v>
      </c>
      <c r="B40" s="30"/>
      <c r="C40" s="30"/>
      <c r="D40" s="30"/>
      <c r="E40" s="30"/>
      <c r="F40" s="31" t="s">
        <v>21</v>
      </c>
    </row>
    <row r="41" spans="1:8" x14ac:dyDescent="0.25">
      <c r="A41" s="29"/>
      <c r="B41" s="30"/>
      <c r="C41" s="30"/>
      <c r="D41" s="30"/>
      <c r="E41" s="30"/>
      <c r="F41" s="33"/>
    </row>
    <row r="42" spans="1:8" x14ac:dyDescent="0.25">
      <c r="A42" s="29" t="s">
        <v>22</v>
      </c>
      <c r="B42" s="30"/>
      <c r="C42" s="30"/>
      <c r="D42" s="30"/>
      <c r="E42" s="30"/>
      <c r="F42" s="34"/>
    </row>
    <row r="43" spans="1:8" x14ac:dyDescent="0.25">
      <c r="A43" s="35"/>
      <c r="B43" s="36"/>
      <c r="C43" s="36"/>
      <c r="D43" s="36"/>
      <c r="E43" s="36"/>
      <c r="F43" s="31" t="s">
        <v>23</v>
      </c>
    </row>
    <row r="44" spans="1:8" x14ac:dyDescent="0.25">
      <c r="A44" s="29" t="s">
        <v>491</v>
      </c>
      <c r="B44" s="30"/>
      <c r="C44" s="30"/>
      <c r="D44" s="30"/>
      <c r="E44" s="30"/>
      <c r="F44" s="37"/>
    </row>
    <row r="45" spans="1:8" x14ac:dyDescent="0.25">
      <c r="A45" s="38"/>
      <c r="B45" s="39"/>
      <c r="C45" s="39"/>
      <c r="D45" s="39"/>
      <c r="E45" s="39"/>
      <c r="F45" s="34"/>
    </row>
    <row r="48" spans="1:8" x14ac:dyDescent="0.25">
      <c r="F48" s="26"/>
    </row>
    <row r="49" spans="6:6" x14ac:dyDescent="0.25">
      <c r="F49" s="28"/>
    </row>
    <row r="50" spans="6:6" x14ac:dyDescent="0.25">
      <c r="F50" s="28"/>
    </row>
    <row r="52" spans="6:6" x14ac:dyDescent="0.25">
      <c r="F52" s="28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1D14F-BA94-4D7B-B0FD-31F01B74E64D}">
  <sheetPr>
    <pageSetUpPr fitToPage="1"/>
  </sheetPr>
  <dimension ref="A1:J104"/>
  <sheetViews>
    <sheetView topLeftCell="A50" zoomScale="90" zoomScaleNormal="90" workbookViewId="0">
      <selection activeCell="N63" sqref="N63"/>
    </sheetView>
  </sheetViews>
  <sheetFormatPr defaultRowHeight="15" x14ac:dyDescent="0.25"/>
  <cols>
    <col min="1" max="1" width="5.5703125" customWidth="1"/>
    <col min="2" max="2" width="4.140625" customWidth="1"/>
    <col min="3" max="3" width="8.5703125" customWidth="1"/>
    <col min="4" max="4" width="11" customWidth="1"/>
    <col min="5" max="5" width="39.42578125" customWidth="1"/>
    <col min="6" max="6" width="23.28515625" customWidth="1"/>
    <col min="7" max="7" width="14.7109375" customWidth="1"/>
    <col min="8" max="8" width="10" bestFit="1" customWidth="1"/>
    <col min="9" max="9" width="12.5703125" customWidth="1"/>
    <col min="16" max="16" width="26.85546875" customWidth="1"/>
    <col min="17" max="17" width="17.85546875" customWidth="1"/>
    <col min="18" max="18" width="11.7109375" customWidth="1"/>
  </cols>
  <sheetData>
    <row r="1" spans="1:9" x14ac:dyDescent="0.25">
      <c r="A1" s="1"/>
      <c r="B1" s="1"/>
      <c r="C1" s="1"/>
      <c r="D1" s="1"/>
      <c r="E1" s="1"/>
    </row>
    <row r="2" spans="1:9" x14ac:dyDescent="0.25">
      <c r="A2" s="335" t="s">
        <v>0</v>
      </c>
      <c r="B2" s="336"/>
      <c r="C2" s="336"/>
      <c r="D2" s="336"/>
      <c r="E2" s="336"/>
      <c r="F2" s="212" t="s">
        <v>1</v>
      </c>
      <c r="G2" s="213"/>
    </row>
    <row r="3" spans="1:9" x14ac:dyDescent="0.25">
      <c r="A3" s="338" t="s">
        <v>2</v>
      </c>
      <c r="B3" s="339"/>
      <c r="C3" s="339"/>
      <c r="D3" s="339"/>
      <c r="E3" s="347"/>
      <c r="F3" s="214" t="s">
        <v>1029</v>
      </c>
      <c r="G3" s="215"/>
    </row>
    <row r="4" spans="1:9" x14ac:dyDescent="0.25">
      <c r="A4" s="338" t="s">
        <v>3</v>
      </c>
      <c r="B4" s="339"/>
      <c r="C4" s="339"/>
      <c r="D4" s="339"/>
      <c r="E4" s="340"/>
      <c r="F4" s="4"/>
      <c r="G4" s="4"/>
    </row>
    <row r="5" spans="1:9" x14ac:dyDescent="0.25">
      <c r="A5" s="338" t="s">
        <v>4</v>
      </c>
      <c r="B5" s="339"/>
      <c r="C5" s="339"/>
      <c r="D5" s="339"/>
      <c r="E5" s="347"/>
      <c r="F5" s="29" t="s">
        <v>85</v>
      </c>
      <c r="G5" s="211"/>
    </row>
    <row r="6" spans="1:9" x14ac:dyDescent="0.25">
      <c r="A6" s="186"/>
      <c r="B6" s="186"/>
      <c r="C6" s="186"/>
      <c r="D6" s="186"/>
      <c r="E6" s="186"/>
      <c r="F6" s="7"/>
      <c r="G6" s="7"/>
    </row>
    <row r="7" spans="1:9" x14ac:dyDescent="0.25">
      <c r="A7" s="7" t="s">
        <v>6</v>
      </c>
      <c r="B7" s="1"/>
      <c r="C7" s="1"/>
      <c r="D7" s="1"/>
      <c r="E7" s="1"/>
      <c r="F7" s="7" t="s">
        <v>7</v>
      </c>
      <c r="G7" s="7"/>
    </row>
    <row r="8" spans="1:9" x14ac:dyDescent="0.25">
      <c r="A8" s="341"/>
      <c r="B8" s="342"/>
      <c r="C8" s="342"/>
      <c r="D8" s="342"/>
      <c r="E8" s="342"/>
      <c r="F8" s="187"/>
      <c r="G8" s="188"/>
    </row>
    <row r="9" spans="1:9" x14ac:dyDescent="0.25">
      <c r="A9" s="189"/>
      <c r="B9" s="190"/>
      <c r="C9" s="190" t="s">
        <v>1025</v>
      </c>
      <c r="D9" s="190"/>
      <c r="E9" s="196"/>
      <c r="F9" s="198" t="s">
        <v>8</v>
      </c>
      <c r="G9" s="199"/>
    </row>
    <row r="10" spans="1:9" x14ac:dyDescent="0.25">
      <c r="A10" s="182"/>
      <c r="B10" s="183"/>
      <c r="C10" s="183" t="s">
        <v>1026</v>
      </c>
      <c r="D10" s="183"/>
      <c r="E10" s="197"/>
      <c r="F10" s="198"/>
      <c r="G10" s="199"/>
    </row>
    <row r="11" spans="1:9" x14ac:dyDescent="0.25">
      <c r="A11" s="184"/>
      <c r="B11" s="185"/>
      <c r="C11" s="185" t="s">
        <v>1027</v>
      </c>
      <c r="D11" s="185"/>
      <c r="E11" s="185"/>
      <c r="F11" s="150"/>
      <c r="G11" s="152"/>
    </row>
    <row r="12" spans="1:9" x14ac:dyDescent="0.25">
      <c r="A12" s="11"/>
      <c r="B12" s="11"/>
      <c r="C12" s="11"/>
      <c r="D12" s="11"/>
      <c r="E12" s="11"/>
      <c r="F12" s="12"/>
      <c r="G12" s="12"/>
    </row>
    <row r="13" spans="1:9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17"/>
      <c r="G13" s="55" t="s">
        <v>16</v>
      </c>
    </row>
    <row r="14" spans="1:9" x14ac:dyDescent="0.25">
      <c r="A14" s="17">
        <v>1</v>
      </c>
      <c r="B14" s="17" t="s">
        <v>18</v>
      </c>
      <c r="C14" s="17" t="s">
        <v>268</v>
      </c>
      <c r="D14" s="17" t="s">
        <v>1102</v>
      </c>
      <c r="E14" s="16" t="s">
        <v>1103</v>
      </c>
      <c r="F14" s="17"/>
      <c r="G14" s="45">
        <f>I14+I14*$H$56</f>
        <v>2.6166870000000002</v>
      </c>
      <c r="H14" s="26">
        <v>2.2753800000000002</v>
      </c>
      <c r="I14" s="22">
        <f>H14*A14</f>
        <v>2.2753800000000002</v>
      </c>
    </row>
    <row r="15" spans="1:9" x14ac:dyDescent="0.25">
      <c r="A15" s="17">
        <v>4</v>
      </c>
      <c r="B15" s="17" t="s">
        <v>18</v>
      </c>
      <c r="C15" s="17" t="s">
        <v>360</v>
      </c>
      <c r="D15" s="17" t="s">
        <v>561</v>
      </c>
      <c r="E15" s="16" t="s">
        <v>562</v>
      </c>
      <c r="F15" s="17"/>
      <c r="G15" s="45">
        <f t="shared" ref="G15:G54" si="0">I15+I15*$H$56</f>
        <v>4.4730400000000001</v>
      </c>
      <c r="H15" s="26">
        <v>0.97240000000000004</v>
      </c>
      <c r="I15" s="22">
        <f t="shared" ref="I15:I53" si="1">H15*A15</f>
        <v>3.8896000000000002</v>
      </c>
    </row>
    <row r="16" spans="1:9" x14ac:dyDescent="0.25">
      <c r="A16" s="17">
        <v>1</v>
      </c>
      <c r="B16" s="17" t="s">
        <v>18</v>
      </c>
      <c r="C16" s="17" t="s">
        <v>268</v>
      </c>
      <c r="D16" s="17" t="s">
        <v>1104</v>
      </c>
      <c r="E16" s="16" t="s">
        <v>1105</v>
      </c>
      <c r="F16" s="17"/>
      <c r="G16" s="45">
        <f t="shared" si="0"/>
        <v>3.520035</v>
      </c>
      <c r="H16" s="26">
        <v>3.0609000000000002</v>
      </c>
      <c r="I16" s="22">
        <f t="shared" si="1"/>
        <v>3.0609000000000002</v>
      </c>
    </row>
    <row r="17" spans="1:9" x14ac:dyDescent="0.25">
      <c r="A17" s="17">
        <v>1</v>
      </c>
      <c r="B17" s="17" t="s">
        <v>18</v>
      </c>
      <c r="C17" s="17" t="s">
        <v>360</v>
      </c>
      <c r="D17" s="17" t="s">
        <v>1106</v>
      </c>
      <c r="E17" s="16" t="s">
        <v>1107</v>
      </c>
      <c r="F17" s="17"/>
      <c r="G17" s="45">
        <f t="shared" si="0"/>
        <v>1.6743999999999999</v>
      </c>
      <c r="H17" s="26">
        <v>1.456</v>
      </c>
      <c r="I17" s="22">
        <f t="shared" si="1"/>
        <v>1.456</v>
      </c>
    </row>
    <row r="18" spans="1:9" x14ac:dyDescent="0.25">
      <c r="A18" s="17">
        <v>1</v>
      </c>
      <c r="B18" s="17" t="s">
        <v>18</v>
      </c>
      <c r="C18" s="17" t="s">
        <v>360</v>
      </c>
      <c r="D18" s="17" t="s">
        <v>1108</v>
      </c>
      <c r="E18" s="16" t="s">
        <v>1109</v>
      </c>
      <c r="F18" s="17"/>
      <c r="G18" s="45">
        <f t="shared" si="0"/>
        <v>2.4218999999999999</v>
      </c>
      <c r="H18" s="26">
        <v>2.1059999999999999</v>
      </c>
      <c r="I18" s="22">
        <f t="shared" si="1"/>
        <v>2.1059999999999999</v>
      </c>
    </row>
    <row r="19" spans="1:9" x14ac:dyDescent="0.25">
      <c r="A19" s="17">
        <v>4</v>
      </c>
      <c r="B19" s="17" t="s">
        <v>18</v>
      </c>
      <c r="C19" s="17" t="s">
        <v>268</v>
      </c>
      <c r="D19" s="17"/>
      <c r="E19" s="17" t="s">
        <v>1275</v>
      </c>
      <c r="F19" s="17"/>
      <c r="G19" s="45">
        <f t="shared" si="0"/>
        <v>29.9</v>
      </c>
      <c r="H19">
        <v>6.5</v>
      </c>
      <c r="I19" s="22">
        <f t="shared" si="1"/>
        <v>26</v>
      </c>
    </row>
    <row r="20" spans="1:9" x14ac:dyDescent="0.25">
      <c r="A20" s="17">
        <v>34</v>
      </c>
      <c r="B20" s="17" t="s">
        <v>18</v>
      </c>
      <c r="C20" s="17" t="s">
        <v>288</v>
      </c>
      <c r="D20" s="17"/>
      <c r="E20" s="17" t="s">
        <v>289</v>
      </c>
      <c r="F20" s="17"/>
      <c r="G20" s="45">
        <f t="shared" si="0"/>
        <v>33.625999999999998</v>
      </c>
      <c r="H20">
        <v>0.86</v>
      </c>
      <c r="I20" s="22">
        <f t="shared" si="1"/>
        <v>29.24</v>
      </c>
    </row>
    <row r="21" spans="1:9" x14ac:dyDescent="0.25">
      <c r="A21" s="17">
        <v>6</v>
      </c>
      <c r="B21" s="17" t="s">
        <v>18</v>
      </c>
      <c r="C21" s="17" t="s">
        <v>290</v>
      </c>
      <c r="D21" s="17"/>
      <c r="E21" s="17" t="s">
        <v>291</v>
      </c>
      <c r="F21" s="17"/>
      <c r="G21" s="45">
        <f t="shared" si="0"/>
        <v>13.454999999999998</v>
      </c>
      <c r="H21">
        <v>1.95</v>
      </c>
      <c r="I21" s="22">
        <f t="shared" si="1"/>
        <v>11.7</v>
      </c>
    </row>
    <row r="22" spans="1:9" x14ac:dyDescent="0.25">
      <c r="A22" s="17">
        <v>9</v>
      </c>
      <c r="B22" s="17" t="s">
        <v>18</v>
      </c>
      <c r="C22" s="17" t="s">
        <v>1137</v>
      </c>
      <c r="D22" s="17"/>
      <c r="E22" s="17" t="s">
        <v>1138</v>
      </c>
      <c r="F22" s="17"/>
      <c r="G22" s="45">
        <f t="shared" si="0"/>
        <v>45.126000000000005</v>
      </c>
      <c r="H22">
        <v>4.3600000000000003</v>
      </c>
      <c r="I22" s="22">
        <f t="shared" si="1"/>
        <v>39.24</v>
      </c>
    </row>
    <row r="23" spans="1:9" x14ac:dyDescent="0.25">
      <c r="A23" s="17">
        <v>17</v>
      </c>
      <c r="B23" s="17" t="s">
        <v>18</v>
      </c>
      <c r="C23" s="17" t="s">
        <v>1139</v>
      </c>
      <c r="D23" s="17"/>
      <c r="E23" s="17" t="s">
        <v>1140</v>
      </c>
      <c r="F23" s="17"/>
      <c r="G23" s="45">
        <f t="shared" si="0"/>
        <v>101.66000000000001</v>
      </c>
      <c r="H23">
        <v>5.2</v>
      </c>
      <c r="I23" s="22">
        <f t="shared" si="1"/>
        <v>88.4</v>
      </c>
    </row>
    <row r="24" spans="1:9" x14ac:dyDescent="0.25">
      <c r="A24" s="17">
        <v>1</v>
      </c>
      <c r="B24" s="17" t="s">
        <v>18</v>
      </c>
      <c r="C24" s="17" t="s">
        <v>1141</v>
      </c>
      <c r="D24" s="17"/>
      <c r="E24" s="17" t="s">
        <v>1142</v>
      </c>
      <c r="F24" s="17"/>
      <c r="G24" s="45">
        <f t="shared" si="0"/>
        <v>13.811499999999999</v>
      </c>
      <c r="H24">
        <v>12.01</v>
      </c>
      <c r="I24" s="22">
        <f t="shared" si="1"/>
        <v>12.01</v>
      </c>
    </row>
    <row r="25" spans="1:9" x14ac:dyDescent="0.25">
      <c r="A25" s="17">
        <v>1</v>
      </c>
      <c r="B25" s="17" t="s">
        <v>18</v>
      </c>
      <c r="C25" s="17" t="s">
        <v>1143</v>
      </c>
      <c r="D25" s="17"/>
      <c r="E25" s="17" t="s">
        <v>1144</v>
      </c>
      <c r="F25" s="17"/>
      <c r="G25" s="45">
        <f t="shared" si="0"/>
        <v>21.689</v>
      </c>
      <c r="H25">
        <v>18.86</v>
      </c>
      <c r="I25" s="22">
        <f t="shared" si="1"/>
        <v>18.86</v>
      </c>
    </row>
    <row r="26" spans="1:9" x14ac:dyDescent="0.25">
      <c r="A26" s="17">
        <v>15</v>
      </c>
      <c r="B26" s="17" t="s">
        <v>18</v>
      </c>
      <c r="C26" s="17" t="s">
        <v>294</v>
      </c>
      <c r="D26" s="17"/>
      <c r="E26" s="17" t="s">
        <v>295</v>
      </c>
      <c r="F26" s="17"/>
      <c r="G26" s="45">
        <f t="shared" si="0"/>
        <v>86.594999999999999</v>
      </c>
      <c r="H26">
        <v>5.0199999999999996</v>
      </c>
      <c r="I26" s="22">
        <f t="shared" si="1"/>
        <v>75.3</v>
      </c>
    </row>
    <row r="27" spans="1:9" x14ac:dyDescent="0.25">
      <c r="A27" s="17">
        <v>18</v>
      </c>
      <c r="B27" s="17" t="s">
        <v>18</v>
      </c>
      <c r="C27" s="17" t="s">
        <v>296</v>
      </c>
      <c r="D27" s="17"/>
      <c r="E27" s="17" t="s">
        <v>297</v>
      </c>
      <c r="F27" s="17"/>
      <c r="G27" s="45">
        <f t="shared" si="0"/>
        <v>215.28000000000003</v>
      </c>
      <c r="H27">
        <v>10.4</v>
      </c>
      <c r="I27" s="22">
        <f t="shared" si="1"/>
        <v>187.20000000000002</v>
      </c>
    </row>
    <row r="28" spans="1:9" x14ac:dyDescent="0.25">
      <c r="A28" s="17">
        <v>2</v>
      </c>
      <c r="B28" s="17" t="s">
        <v>18</v>
      </c>
      <c r="C28" s="17" t="s">
        <v>268</v>
      </c>
      <c r="D28" s="17" t="s">
        <v>1045</v>
      </c>
      <c r="E28" s="17" t="s">
        <v>1046</v>
      </c>
      <c r="F28" s="17"/>
      <c r="G28" s="45">
        <f t="shared" si="0"/>
        <v>8.1599400000000006</v>
      </c>
      <c r="H28">
        <v>3.5478000000000001</v>
      </c>
      <c r="I28" s="22">
        <f t="shared" si="1"/>
        <v>7.0956000000000001</v>
      </c>
    </row>
    <row r="29" spans="1:9" x14ac:dyDescent="0.25">
      <c r="A29" s="17">
        <v>2</v>
      </c>
      <c r="B29" s="17" t="s">
        <v>18</v>
      </c>
      <c r="C29" s="17" t="s">
        <v>1145</v>
      </c>
      <c r="D29" s="17"/>
      <c r="E29" s="17" t="s">
        <v>1146</v>
      </c>
      <c r="F29" s="17"/>
      <c r="G29" s="45">
        <f t="shared" si="0"/>
        <v>26.956000000000003</v>
      </c>
      <c r="H29">
        <v>11.72</v>
      </c>
      <c r="I29" s="22">
        <f t="shared" si="1"/>
        <v>23.44</v>
      </c>
    </row>
    <row r="30" spans="1:9" x14ac:dyDescent="0.25">
      <c r="A30" s="17">
        <v>1</v>
      </c>
      <c r="B30" s="17" t="s">
        <v>18</v>
      </c>
      <c r="C30" s="17" t="s">
        <v>1147</v>
      </c>
      <c r="D30" s="17"/>
      <c r="E30" s="17" t="s">
        <v>1148</v>
      </c>
      <c r="F30" s="17"/>
      <c r="G30" s="45">
        <f t="shared" si="0"/>
        <v>10.0855</v>
      </c>
      <c r="H30">
        <v>8.77</v>
      </c>
      <c r="I30" s="22">
        <f t="shared" si="1"/>
        <v>8.77</v>
      </c>
    </row>
    <row r="31" spans="1:9" x14ac:dyDescent="0.25">
      <c r="A31" s="17">
        <v>3</v>
      </c>
      <c r="B31" s="17" t="s">
        <v>18</v>
      </c>
      <c r="C31" s="17" t="s">
        <v>1149</v>
      </c>
      <c r="D31" s="17"/>
      <c r="E31" s="17" t="s">
        <v>1150</v>
      </c>
      <c r="F31" s="17"/>
      <c r="G31" s="45">
        <f t="shared" si="0"/>
        <v>26.668500000000002</v>
      </c>
      <c r="H31">
        <v>7.73</v>
      </c>
      <c r="I31" s="22">
        <f t="shared" si="1"/>
        <v>23.19</v>
      </c>
    </row>
    <row r="32" spans="1:9" x14ac:dyDescent="0.25">
      <c r="A32" s="17">
        <v>2</v>
      </c>
      <c r="B32" s="17" t="s">
        <v>18</v>
      </c>
      <c r="C32" s="17" t="s">
        <v>1151</v>
      </c>
      <c r="D32" s="17"/>
      <c r="E32" s="17" t="s">
        <v>1152</v>
      </c>
      <c r="F32" s="17"/>
      <c r="G32" s="45">
        <f t="shared" si="0"/>
        <v>11.201000000000001</v>
      </c>
      <c r="H32">
        <v>4.87</v>
      </c>
      <c r="I32" s="22">
        <f t="shared" si="1"/>
        <v>9.74</v>
      </c>
    </row>
    <row r="33" spans="1:9" x14ac:dyDescent="0.25">
      <c r="A33" s="17">
        <v>4</v>
      </c>
      <c r="B33" s="17" t="s">
        <v>18</v>
      </c>
      <c r="C33" s="17" t="s">
        <v>1153</v>
      </c>
      <c r="D33" s="17"/>
      <c r="E33" s="17" t="s">
        <v>1154</v>
      </c>
      <c r="F33" s="17"/>
      <c r="G33" s="45">
        <f t="shared" si="0"/>
        <v>26.311999999999998</v>
      </c>
      <c r="H33">
        <v>5.72</v>
      </c>
      <c r="I33" s="22">
        <f t="shared" si="1"/>
        <v>22.88</v>
      </c>
    </row>
    <row r="34" spans="1:9" x14ac:dyDescent="0.25">
      <c r="A34" s="17">
        <v>40</v>
      </c>
      <c r="B34" s="17" t="s">
        <v>18</v>
      </c>
      <c r="C34" s="17" t="s">
        <v>298</v>
      </c>
      <c r="D34" s="17"/>
      <c r="E34" s="17" t="s">
        <v>299</v>
      </c>
      <c r="F34" s="17"/>
      <c r="G34" s="45">
        <f t="shared" si="0"/>
        <v>42.366000000000007</v>
      </c>
      <c r="H34">
        <v>0.92100000000000004</v>
      </c>
      <c r="I34" s="22">
        <f t="shared" si="1"/>
        <v>36.840000000000003</v>
      </c>
    </row>
    <row r="35" spans="1:9" s="232" customFormat="1" x14ac:dyDescent="0.25">
      <c r="A35" s="61">
        <v>8</v>
      </c>
      <c r="B35" s="61" t="s">
        <v>78</v>
      </c>
      <c r="C35" s="61" t="s">
        <v>1155</v>
      </c>
      <c r="D35" s="61"/>
      <c r="E35" s="61" t="s">
        <v>1156</v>
      </c>
      <c r="F35" s="61"/>
      <c r="G35" s="45">
        <f t="shared" si="0"/>
        <v>88.227999999999994</v>
      </c>
      <c r="H35" s="232">
        <v>9.59</v>
      </c>
      <c r="I35" s="233">
        <f t="shared" si="1"/>
        <v>76.72</v>
      </c>
    </row>
    <row r="36" spans="1:9" x14ac:dyDescent="0.25">
      <c r="A36" s="17">
        <v>34</v>
      </c>
      <c r="B36" s="17" t="s">
        <v>18</v>
      </c>
      <c r="C36" s="17" t="s">
        <v>1157</v>
      </c>
      <c r="D36" s="17"/>
      <c r="E36" s="17" t="s">
        <v>1158</v>
      </c>
      <c r="F36" s="17"/>
      <c r="G36" s="45">
        <f t="shared" si="0"/>
        <v>160.70100000000002</v>
      </c>
      <c r="H36">
        <v>4.1100000000000003</v>
      </c>
      <c r="I36" s="22">
        <f t="shared" si="1"/>
        <v>139.74</v>
      </c>
    </row>
    <row r="37" spans="1:9" x14ac:dyDescent="0.25">
      <c r="A37" s="17">
        <v>1</v>
      </c>
      <c r="B37" s="17" t="s">
        <v>18</v>
      </c>
      <c r="C37" s="17" t="s">
        <v>1173</v>
      </c>
      <c r="D37" s="17"/>
      <c r="E37" s="17" t="s">
        <v>1174</v>
      </c>
      <c r="F37" s="85" t="s">
        <v>1211</v>
      </c>
      <c r="G37" s="45">
        <f t="shared" si="0"/>
        <v>95.519000000000005</v>
      </c>
      <c r="H37">
        <v>83.06</v>
      </c>
      <c r="I37" s="22">
        <f t="shared" si="1"/>
        <v>83.06</v>
      </c>
    </row>
    <row r="38" spans="1:9" x14ac:dyDescent="0.25">
      <c r="A38" s="17">
        <v>1</v>
      </c>
      <c r="B38" s="60" t="s">
        <v>18</v>
      </c>
      <c r="C38" s="17" t="s">
        <v>812</v>
      </c>
      <c r="D38" s="17" t="s">
        <v>1092</v>
      </c>
      <c r="E38" s="16" t="s">
        <v>1093</v>
      </c>
      <c r="F38" s="216" t="s">
        <v>1270</v>
      </c>
      <c r="G38" s="45">
        <f>I38+I38*$H$56</f>
        <v>8.6939999999999991</v>
      </c>
      <c r="H38" s="26">
        <v>7.56</v>
      </c>
      <c r="I38" s="22">
        <f t="shared" si="1"/>
        <v>7.56</v>
      </c>
    </row>
    <row r="39" spans="1:9" x14ac:dyDescent="0.25">
      <c r="A39" s="17">
        <v>2</v>
      </c>
      <c r="B39" s="60" t="s">
        <v>18</v>
      </c>
      <c r="C39" s="17" t="s">
        <v>812</v>
      </c>
      <c r="D39" s="17" t="s">
        <v>1094</v>
      </c>
      <c r="E39" s="16" t="s">
        <v>1095</v>
      </c>
      <c r="F39" s="216" t="s">
        <v>1270</v>
      </c>
      <c r="G39" s="45">
        <f t="shared" si="0"/>
        <v>102.51675</v>
      </c>
      <c r="H39" s="26">
        <v>44.572499999999998</v>
      </c>
      <c r="I39" s="22">
        <f t="shared" si="1"/>
        <v>89.144999999999996</v>
      </c>
    </row>
    <row r="40" spans="1:9" x14ac:dyDescent="0.25">
      <c r="A40" s="17">
        <v>4</v>
      </c>
      <c r="B40" s="60" t="s">
        <v>18</v>
      </c>
      <c r="C40" s="17" t="s">
        <v>812</v>
      </c>
      <c r="D40" s="17" t="s">
        <v>1096</v>
      </c>
      <c r="E40" s="16" t="s">
        <v>1097</v>
      </c>
      <c r="F40" s="216" t="s">
        <v>1270</v>
      </c>
      <c r="G40" s="45">
        <f t="shared" si="0"/>
        <v>15.271999999999998</v>
      </c>
      <c r="H40" s="26">
        <v>3.32</v>
      </c>
      <c r="I40" s="22">
        <f t="shared" si="1"/>
        <v>13.28</v>
      </c>
    </row>
    <row r="41" spans="1:9" x14ac:dyDescent="0.25">
      <c r="A41" s="17">
        <v>1</v>
      </c>
      <c r="B41" s="60" t="s">
        <v>18</v>
      </c>
      <c r="C41" s="17" t="s">
        <v>812</v>
      </c>
      <c r="D41" s="17" t="s">
        <v>1098</v>
      </c>
      <c r="E41" s="16" t="s">
        <v>1099</v>
      </c>
      <c r="F41" s="216" t="s">
        <v>1270</v>
      </c>
      <c r="G41" s="45">
        <f t="shared" si="0"/>
        <v>7.7883750000000003</v>
      </c>
      <c r="H41" s="26">
        <v>6.7725</v>
      </c>
      <c r="I41" s="22">
        <f t="shared" si="1"/>
        <v>6.7725</v>
      </c>
    </row>
    <row r="42" spans="1:9" x14ac:dyDescent="0.25">
      <c r="A42" s="17">
        <v>4</v>
      </c>
      <c r="B42" s="60" t="s">
        <v>17</v>
      </c>
      <c r="C42" s="17" t="s">
        <v>812</v>
      </c>
      <c r="D42" s="17" t="s">
        <v>814</v>
      </c>
      <c r="E42" s="16" t="s">
        <v>844</v>
      </c>
      <c r="F42" s="216" t="s">
        <v>1270</v>
      </c>
      <c r="G42" s="45">
        <f t="shared" si="0"/>
        <v>64.400000000000006</v>
      </c>
      <c r="H42" s="26">
        <v>14</v>
      </c>
      <c r="I42" s="22">
        <f t="shared" si="1"/>
        <v>56</v>
      </c>
    </row>
    <row r="43" spans="1:9" x14ac:dyDescent="0.25">
      <c r="A43" s="17">
        <v>1</v>
      </c>
      <c r="B43" s="60" t="s">
        <v>18</v>
      </c>
      <c r="C43" s="17"/>
      <c r="D43" s="17"/>
      <c r="E43" s="16" t="s">
        <v>1278</v>
      </c>
      <c r="F43" s="216" t="s">
        <v>1270</v>
      </c>
      <c r="G43" s="45">
        <f t="shared" si="0"/>
        <v>37.950000000000003</v>
      </c>
      <c r="H43" s="26">
        <v>33</v>
      </c>
      <c r="I43" s="22">
        <f t="shared" si="1"/>
        <v>33</v>
      </c>
    </row>
    <row r="44" spans="1:9" x14ac:dyDescent="0.25">
      <c r="A44" s="17">
        <v>2</v>
      </c>
      <c r="B44" s="217" t="s">
        <v>18</v>
      </c>
      <c r="C44" s="17" t="s">
        <v>812</v>
      </c>
      <c r="D44" s="17" t="s">
        <v>1090</v>
      </c>
      <c r="E44" s="16" t="s">
        <v>1091</v>
      </c>
      <c r="F44" s="216" t="s">
        <v>1271</v>
      </c>
      <c r="G44" s="45">
        <f t="shared" si="0"/>
        <v>23.69</v>
      </c>
      <c r="H44" s="26">
        <v>10.3</v>
      </c>
      <c r="I44" s="22">
        <f t="shared" si="1"/>
        <v>20.6</v>
      </c>
    </row>
    <row r="45" spans="1:9" x14ac:dyDescent="0.25">
      <c r="A45" s="17">
        <v>3</v>
      </c>
      <c r="B45" s="217" t="s">
        <v>17</v>
      </c>
      <c r="C45" s="17"/>
      <c r="D45" s="17"/>
      <c r="E45" s="16" t="s">
        <v>1272</v>
      </c>
      <c r="F45" s="216" t="s">
        <v>1271</v>
      </c>
      <c r="G45" s="45">
        <f t="shared" si="0"/>
        <v>34.5</v>
      </c>
      <c r="H45" s="26">
        <v>10</v>
      </c>
      <c r="I45" s="22">
        <f t="shared" si="1"/>
        <v>30</v>
      </c>
    </row>
    <row r="46" spans="1:9" x14ac:dyDescent="0.25">
      <c r="A46" s="17">
        <v>1</v>
      </c>
      <c r="B46" s="217" t="s">
        <v>18</v>
      </c>
      <c r="C46" s="17"/>
      <c r="D46" s="17"/>
      <c r="E46" s="16" t="s">
        <v>1273</v>
      </c>
      <c r="F46" s="216" t="s">
        <v>1271</v>
      </c>
      <c r="G46" s="45">
        <f t="shared" si="0"/>
        <v>26.45</v>
      </c>
      <c r="H46" s="26">
        <v>23</v>
      </c>
      <c r="I46" s="22">
        <f t="shared" si="1"/>
        <v>23</v>
      </c>
    </row>
    <row r="47" spans="1:9" x14ac:dyDescent="0.25">
      <c r="A47" s="17">
        <v>3</v>
      </c>
      <c r="B47" s="217" t="s">
        <v>17</v>
      </c>
      <c r="C47" s="17"/>
      <c r="D47" s="17"/>
      <c r="E47" s="16" t="s">
        <v>1274</v>
      </c>
      <c r="F47" s="216" t="s">
        <v>1271</v>
      </c>
      <c r="G47" s="45">
        <f t="shared" si="0"/>
        <v>2.0699999999999998</v>
      </c>
      <c r="H47" s="26">
        <v>0.6</v>
      </c>
      <c r="I47" s="22">
        <f t="shared" si="1"/>
        <v>1.7999999999999998</v>
      </c>
    </row>
    <row r="48" spans="1:9" x14ac:dyDescent="0.25">
      <c r="A48" s="17">
        <v>2</v>
      </c>
      <c r="B48" s="61" t="s">
        <v>18</v>
      </c>
      <c r="C48" s="17" t="s">
        <v>370</v>
      </c>
      <c r="D48" s="17" t="s">
        <v>1088</v>
      </c>
      <c r="E48" s="17" t="s">
        <v>1089</v>
      </c>
      <c r="F48" s="60"/>
      <c r="G48" s="45">
        <f t="shared" si="0"/>
        <v>5.60832</v>
      </c>
      <c r="H48">
        <v>2.4384000000000001</v>
      </c>
      <c r="I48" s="22">
        <f t="shared" si="1"/>
        <v>4.8768000000000002</v>
      </c>
    </row>
    <row r="49" spans="1:9" x14ac:dyDescent="0.25">
      <c r="A49" s="17">
        <v>1</v>
      </c>
      <c r="B49" s="217" t="s">
        <v>18</v>
      </c>
      <c r="C49" s="17" t="s">
        <v>549</v>
      </c>
      <c r="D49" s="17" t="s">
        <v>1100</v>
      </c>
      <c r="E49" s="16" t="s">
        <v>1101</v>
      </c>
      <c r="F49" s="60"/>
      <c r="G49" s="45">
        <f t="shared" si="0"/>
        <v>2.3632500000000003</v>
      </c>
      <c r="H49" s="26">
        <v>2.0550000000000002</v>
      </c>
      <c r="I49" s="22">
        <f t="shared" si="1"/>
        <v>2.0550000000000002</v>
      </c>
    </row>
    <row r="50" spans="1:9" x14ac:dyDescent="0.25">
      <c r="A50" s="17">
        <v>2.5</v>
      </c>
      <c r="B50" s="17" t="s">
        <v>18</v>
      </c>
      <c r="C50" s="17" t="s">
        <v>816</v>
      </c>
      <c r="D50" s="17" t="s">
        <v>1263</v>
      </c>
      <c r="E50" s="17" t="s">
        <v>1264</v>
      </c>
      <c r="F50" s="17" t="s">
        <v>1269</v>
      </c>
      <c r="G50" s="45">
        <f t="shared" si="0"/>
        <v>41.831249999999997</v>
      </c>
      <c r="H50">
        <v>14.55</v>
      </c>
      <c r="I50" s="22">
        <f t="shared" si="1"/>
        <v>36.375</v>
      </c>
    </row>
    <row r="51" spans="1:9" x14ac:dyDescent="0.25">
      <c r="A51" s="17">
        <v>1</v>
      </c>
      <c r="B51" s="17" t="s">
        <v>18</v>
      </c>
      <c r="C51" s="17" t="s">
        <v>812</v>
      </c>
      <c r="D51" s="17" t="s">
        <v>1265</v>
      </c>
      <c r="E51" s="17" t="s">
        <v>1266</v>
      </c>
      <c r="F51" s="17" t="s">
        <v>1269</v>
      </c>
      <c r="G51" s="45">
        <f t="shared" si="0"/>
        <v>65.412000000000006</v>
      </c>
      <c r="H51">
        <v>56.88</v>
      </c>
      <c r="I51" s="22">
        <f t="shared" si="1"/>
        <v>56.88</v>
      </c>
    </row>
    <row r="52" spans="1:9" x14ac:dyDescent="0.25">
      <c r="A52" s="17">
        <v>1</v>
      </c>
      <c r="B52" s="17" t="s">
        <v>18</v>
      </c>
      <c r="C52" s="17" t="s">
        <v>825</v>
      </c>
      <c r="D52" s="17">
        <v>4719</v>
      </c>
      <c r="E52" s="17" t="s">
        <v>1267</v>
      </c>
      <c r="F52" s="17" t="s">
        <v>1269</v>
      </c>
      <c r="G52" s="45">
        <f t="shared" si="0"/>
        <v>38.3065</v>
      </c>
      <c r="H52">
        <v>33.31</v>
      </c>
      <c r="I52" s="22">
        <f t="shared" si="1"/>
        <v>33.31</v>
      </c>
    </row>
    <row r="53" spans="1:9" x14ac:dyDescent="0.25">
      <c r="A53" s="17">
        <v>1</v>
      </c>
      <c r="B53" s="17" t="s">
        <v>18</v>
      </c>
      <c r="C53" s="17"/>
      <c r="D53" s="17"/>
      <c r="E53" s="17" t="s">
        <v>1268</v>
      </c>
      <c r="F53" s="17" t="s">
        <v>1269</v>
      </c>
      <c r="G53" s="45">
        <f t="shared" si="0"/>
        <v>4.5999999999999996</v>
      </c>
      <c r="H53">
        <v>4</v>
      </c>
      <c r="I53" s="22">
        <f t="shared" si="1"/>
        <v>4</v>
      </c>
    </row>
    <row r="54" spans="1:9" x14ac:dyDescent="0.25">
      <c r="A54" s="17"/>
      <c r="B54" s="17"/>
      <c r="C54" s="17"/>
      <c r="D54" s="17"/>
      <c r="E54" s="17" t="s">
        <v>387</v>
      </c>
      <c r="F54" s="17" t="s">
        <v>1269</v>
      </c>
      <c r="G54" s="45">
        <f t="shared" si="0"/>
        <v>17.25</v>
      </c>
      <c r="I54" s="22">
        <v>15</v>
      </c>
    </row>
    <row r="55" spans="1:9" x14ac:dyDescent="0.25">
      <c r="A55" s="193"/>
      <c r="B55" s="194"/>
      <c r="C55" s="194"/>
      <c r="D55" s="194"/>
      <c r="E55" s="194"/>
      <c r="F55" s="193"/>
      <c r="G55" s="45">
        <f>SUM(G14:G54)</f>
        <v>1570.7479470000003</v>
      </c>
      <c r="H55" s="26"/>
      <c r="I55" s="104">
        <f>SUM(I14:I54)</f>
        <v>1365.86778</v>
      </c>
    </row>
    <row r="56" spans="1:9" x14ac:dyDescent="0.25">
      <c r="A56" s="193"/>
      <c r="B56" s="194"/>
      <c r="C56" s="194"/>
      <c r="D56" s="194"/>
      <c r="E56" s="194"/>
      <c r="F56" s="200"/>
      <c r="G56" s="201"/>
      <c r="H56" s="66">
        <v>0.15</v>
      </c>
      <c r="I56" s="22">
        <f>I55+I55*H56</f>
        <v>1570.7479470000001</v>
      </c>
    </row>
    <row r="57" spans="1:9" x14ac:dyDescent="0.25">
      <c r="A57" s="29" t="s">
        <v>20</v>
      </c>
      <c r="B57" s="30"/>
      <c r="C57" s="30"/>
      <c r="D57" s="30"/>
      <c r="E57" s="30"/>
      <c r="F57" s="208" t="s">
        <v>21</v>
      </c>
      <c r="G57" s="209"/>
    </row>
    <row r="58" spans="1:9" x14ac:dyDescent="0.25">
      <c r="A58" s="29"/>
      <c r="B58" s="30"/>
      <c r="C58" s="30"/>
      <c r="D58" s="30"/>
      <c r="E58" s="30"/>
      <c r="F58" s="202"/>
      <c r="G58" s="203"/>
    </row>
    <row r="59" spans="1:9" x14ac:dyDescent="0.25">
      <c r="A59" s="29" t="s">
        <v>22</v>
      </c>
      <c r="B59" s="30"/>
      <c r="C59" s="30"/>
      <c r="D59" s="30"/>
      <c r="E59" s="30"/>
      <c r="F59" s="58"/>
      <c r="G59" s="210"/>
    </row>
    <row r="60" spans="1:9" x14ac:dyDescent="0.25">
      <c r="A60" s="35"/>
      <c r="B60" s="36"/>
      <c r="C60" s="36"/>
      <c r="D60" s="36"/>
      <c r="E60" s="36"/>
      <c r="F60" s="202" t="s">
        <v>23</v>
      </c>
      <c r="G60" s="203"/>
    </row>
    <row r="61" spans="1:9" x14ac:dyDescent="0.25">
      <c r="A61" s="29" t="s">
        <v>1030</v>
      </c>
      <c r="B61" s="30"/>
      <c r="C61" s="30"/>
      <c r="D61" s="30"/>
      <c r="E61" s="30"/>
      <c r="F61" s="58"/>
      <c r="G61" s="210"/>
    </row>
    <row r="62" spans="1:9" x14ac:dyDescent="0.25">
      <c r="A62" s="38"/>
      <c r="B62" s="39"/>
      <c r="C62" s="39"/>
      <c r="D62" s="39"/>
      <c r="E62" s="39"/>
      <c r="F62" s="38"/>
      <c r="G62" s="206"/>
    </row>
    <row r="64" spans="1:9" x14ac:dyDescent="0.25">
      <c r="A64" t="s">
        <v>1233</v>
      </c>
    </row>
    <row r="65" spans="1:10" x14ac:dyDescent="0.25">
      <c r="F65" s="26"/>
      <c r="G65" s="26"/>
    </row>
    <row r="66" spans="1:10" x14ac:dyDescent="0.25">
      <c r="A66">
        <v>4</v>
      </c>
      <c r="B66" t="s">
        <v>17</v>
      </c>
      <c r="C66" t="s">
        <v>56</v>
      </c>
      <c r="E66" t="s">
        <v>57</v>
      </c>
      <c r="F66" s="22">
        <f>I66+$H$56*I66</f>
        <v>9.5219999999999985</v>
      </c>
      <c r="G66" s="26"/>
      <c r="H66" s="26">
        <v>2.0699999999999998</v>
      </c>
      <c r="I66" s="26">
        <f>H66*A66</f>
        <v>8.2799999999999994</v>
      </c>
      <c r="J66" s="26"/>
    </row>
    <row r="67" spans="1:10" x14ac:dyDescent="0.25">
      <c r="A67">
        <v>1</v>
      </c>
      <c r="B67" t="s">
        <v>18</v>
      </c>
      <c r="C67" t="s">
        <v>1179</v>
      </c>
      <c r="E67" t="s">
        <v>1180</v>
      </c>
      <c r="F67" s="22">
        <f t="shared" ref="F67:F77" si="2">I67+$H$56*I67</f>
        <v>1.4605000000000001</v>
      </c>
      <c r="G67" s="26"/>
      <c r="H67" s="26">
        <v>1.27</v>
      </c>
      <c r="I67" s="26">
        <f t="shared" ref="I67:I77" si="3">H67*A67</f>
        <v>1.27</v>
      </c>
      <c r="J67" s="26"/>
    </row>
    <row r="68" spans="1:10" x14ac:dyDescent="0.25">
      <c r="A68">
        <v>13</v>
      </c>
      <c r="B68" t="s">
        <v>17</v>
      </c>
      <c r="C68" t="s">
        <v>1181</v>
      </c>
      <c r="E68" t="s">
        <v>1182</v>
      </c>
      <c r="F68" s="22">
        <f t="shared" si="2"/>
        <v>7.88164</v>
      </c>
      <c r="G68" s="26"/>
      <c r="H68" s="26">
        <v>0.5272</v>
      </c>
      <c r="I68" s="26">
        <f t="shared" si="3"/>
        <v>6.8536000000000001</v>
      </c>
      <c r="J68" s="26"/>
    </row>
    <row r="69" spans="1:10" x14ac:dyDescent="0.25">
      <c r="A69">
        <v>10</v>
      </c>
      <c r="B69" t="s">
        <v>17</v>
      </c>
      <c r="E69" t="s">
        <v>1227</v>
      </c>
      <c r="F69" s="22">
        <v>130</v>
      </c>
      <c r="H69" s="26">
        <v>130</v>
      </c>
      <c r="I69" s="26">
        <v>130</v>
      </c>
      <c r="J69" s="26"/>
    </row>
    <row r="70" spans="1:10" x14ac:dyDescent="0.25">
      <c r="A70">
        <v>1</v>
      </c>
      <c r="B70" t="s">
        <v>18</v>
      </c>
      <c r="E70" t="s">
        <v>1224</v>
      </c>
      <c r="F70" s="22">
        <v>180</v>
      </c>
      <c r="H70" s="26">
        <v>180</v>
      </c>
      <c r="I70" s="26">
        <v>180</v>
      </c>
      <c r="J70" s="26"/>
    </row>
    <row r="71" spans="1:10" x14ac:dyDescent="0.25">
      <c r="A71">
        <v>1</v>
      </c>
      <c r="B71" t="s">
        <v>18</v>
      </c>
      <c r="C71" t="s">
        <v>54</v>
      </c>
      <c r="E71" t="s">
        <v>55</v>
      </c>
      <c r="F71" s="22">
        <f t="shared" si="2"/>
        <v>16.100000000000001</v>
      </c>
      <c r="G71" s="26"/>
      <c r="H71" s="26">
        <v>14</v>
      </c>
      <c r="I71" s="26">
        <f t="shared" si="3"/>
        <v>14</v>
      </c>
      <c r="J71" s="26"/>
    </row>
    <row r="72" spans="1:10" x14ac:dyDescent="0.25">
      <c r="A72">
        <v>3</v>
      </c>
      <c r="B72" t="s">
        <v>18</v>
      </c>
      <c r="C72" t="s">
        <v>1177</v>
      </c>
      <c r="E72" t="s">
        <v>1178</v>
      </c>
      <c r="F72" s="22">
        <f t="shared" si="2"/>
        <v>18.889785</v>
      </c>
      <c r="G72" s="26"/>
      <c r="H72" s="26">
        <v>5.4752999999999998</v>
      </c>
      <c r="I72" s="26">
        <f t="shared" si="3"/>
        <v>16.425899999999999</v>
      </c>
      <c r="J72" s="26"/>
    </row>
    <row r="73" spans="1:10" x14ac:dyDescent="0.25">
      <c r="A73">
        <v>15</v>
      </c>
      <c r="B73" t="s">
        <v>17</v>
      </c>
      <c r="E73" t="s">
        <v>1225</v>
      </c>
      <c r="F73" s="22">
        <f t="shared" si="2"/>
        <v>15.525</v>
      </c>
      <c r="G73" s="26"/>
      <c r="H73" s="26">
        <v>0.9</v>
      </c>
      <c r="I73" s="26">
        <f t="shared" si="3"/>
        <v>13.5</v>
      </c>
      <c r="J73" s="26"/>
    </row>
    <row r="74" spans="1:10" x14ac:dyDescent="0.25">
      <c r="A74">
        <v>15</v>
      </c>
      <c r="B74" t="s">
        <v>17</v>
      </c>
      <c r="E74" t="s">
        <v>1226</v>
      </c>
      <c r="F74" s="22">
        <f t="shared" si="2"/>
        <v>7.7625000000000002</v>
      </c>
      <c r="G74" s="26"/>
      <c r="H74" s="26">
        <v>0.45</v>
      </c>
      <c r="I74" s="26">
        <f t="shared" si="3"/>
        <v>6.75</v>
      </c>
      <c r="J74" s="26"/>
    </row>
    <row r="75" spans="1:10" x14ac:dyDescent="0.25">
      <c r="A75">
        <v>1</v>
      </c>
      <c r="B75" t="s">
        <v>18</v>
      </c>
      <c r="E75" t="s">
        <v>1228</v>
      </c>
      <c r="F75" s="22">
        <f t="shared" si="2"/>
        <v>28.75</v>
      </c>
      <c r="G75" s="26"/>
      <c r="H75" s="26">
        <v>25</v>
      </c>
      <c r="I75" s="26">
        <f t="shared" si="3"/>
        <v>25</v>
      </c>
      <c r="J75" s="26"/>
    </row>
    <row r="76" spans="1:10" x14ac:dyDescent="0.25">
      <c r="A76">
        <v>8</v>
      </c>
      <c r="B76" t="s">
        <v>17</v>
      </c>
      <c r="E76" t="s">
        <v>1229</v>
      </c>
      <c r="F76" s="22">
        <f t="shared" si="2"/>
        <v>27.6</v>
      </c>
      <c r="G76" s="26"/>
      <c r="H76" s="26">
        <v>3</v>
      </c>
      <c r="I76" s="26">
        <f t="shared" si="3"/>
        <v>24</v>
      </c>
      <c r="J76" s="26"/>
    </row>
    <row r="77" spans="1:10" x14ac:dyDescent="0.25">
      <c r="A77">
        <v>8</v>
      </c>
      <c r="B77" t="s">
        <v>17</v>
      </c>
      <c r="E77" t="s">
        <v>1230</v>
      </c>
      <c r="F77" s="24">
        <f t="shared" si="2"/>
        <v>41.4</v>
      </c>
      <c r="G77" s="26"/>
      <c r="H77" s="26">
        <v>4.5</v>
      </c>
      <c r="I77" s="26">
        <f t="shared" si="3"/>
        <v>36</v>
      </c>
      <c r="J77" s="26"/>
    </row>
    <row r="78" spans="1:10" x14ac:dyDescent="0.25">
      <c r="G78" s="26"/>
      <c r="H78" s="26"/>
      <c r="I78" s="26"/>
      <c r="J78" s="26"/>
    </row>
    <row r="79" spans="1:10" x14ac:dyDescent="0.25">
      <c r="E79" t="s">
        <v>19</v>
      </c>
      <c r="F79" s="22">
        <f>SUM(F66:F78)</f>
        <v>484.89142500000003</v>
      </c>
      <c r="G79" s="26"/>
      <c r="H79" s="26"/>
      <c r="I79" s="26"/>
      <c r="J79" s="26"/>
    </row>
    <row r="80" spans="1:10" x14ac:dyDescent="0.25">
      <c r="A80" s="195" t="s">
        <v>1234</v>
      </c>
      <c r="D80" t="s">
        <v>1232</v>
      </c>
      <c r="G80" s="26"/>
      <c r="H80" s="26"/>
      <c r="I80" s="26">
        <f>SUM(I66:I79)</f>
        <v>462.0795</v>
      </c>
      <c r="J80" s="26"/>
    </row>
    <row r="81" spans="1:10" x14ac:dyDescent="0.25">
      <c r="A81" s="80" t="s">
        <v>1231</v>
      </c>
      <c r="E81" t="s">
        <v>1279</v>
      </c>
      <c r="F81" s="32">
        <f>18*23</f>
        <v>414</v>
      </c>
      <c r="G81" s="26"/>
      <c r="H81" s="26"/>
      <c r="I81" s="26"/>
      <c r="J81" s="26"/>
    </row>
    <row r="82" spans="1:10" x14ac:dyDescent="0.25">
      <c r="G82" s="26"/>
      <c r="H82" s="26"/>
      <c r="I82" s="26"/>
      <c r="J82" s="26"/>
    </row>
    <row r="83" spans="1:10" x14ac:dyDescent="0.25">
      <c r="E83" t="s">
        <v>411</v>
      </c>
      <c r="F83" s="22">
        <f>SUM(F79:F81)</f>
        <v>898.89142500000003</v>
      </c>
      <c r="G83" s="26"/>
      <c r="H83" s="26"/>
      <c r="I83" s="26"/>
      <c r="J83" s="26"/>
    </row>
    <row r="84" spans="1:10" ht="87" customHeight="1" x14ac:dyDescent="0.25">
      <c r="G84" s="26"/>
      <c r="H84" s="26"/>
      <c r="I84" s="26"/>
      <c r="J84" s="26"/>
    </row>
    <row r="85" spans="1:10" x14ac:dyDescent="0.25">
      <c r="D85" s="255" t="s">
        <v>1286</v>
      </c>
      <c r="G85" s="26"/>
      <c r="H85" s="26"/>
      <c r="I85" s="26"/>
      <c r="J85" s="26"/>
    </row>
    <row r="86" spans="1:10" x14ac:dyDescent="0.25">
      <c r="G86" s="26"/>
      <c r="H86" s="26"/>
      <c r="I86" s="26"/>
      <c r="J86" s="26"/>
    </row>
    <row r="87" spans="1:10" x14ac:dyDescent="0.25">
      <c r="D87" t="s">
        <v>19</v>
      </c>
      <c r="G87" s="26"/>
      <c r="H87" s="26"/>
      <c r="I87" s="26"/>
      <c r="J87" s="26"/>
    </row>
    <row r="88" spans="1:10" x14ac:dyDescent="0.25">
      <c r="E88" t="s">
        <v>1280</v>
      </c>
      <c r="F88" s="26">
        <f>'16'!G66</f>
        <v>4802.6876900000007</v>
      </c>
      <c r="G88" s="26"/>
      <c r="H88" s="26"/>
      <c r="I88" s="26"/>
      <c r="J88" s="26"/>
    </row>
    <row r="89" spans="1:10" x14ac:dyDescent="0.25">
      <c r="E89" t="s">
        <v>1281</v>
      </c>
      <c r="F89" s="26">
        <f>'16'!G145</f>
        <v>3975.2504250000006</v>
      </c>
    </row>
    <row r="90" spans="1:10" x14ac:dyDescent="0.25">
      <c r="E90" t="s">
        <v>1282</v>
      </c>
      <c r="F90" s="32">
        <f>G55</f>
        <v>1570.7479470000003</v>
      </c>
    </row>
    <row r="91" spans="1:10" x14ac:dyDescent="0.25">
      <c r="F91" s="26"/>
    </row>
    <row r="92" spans="1:10" x14ac:dyDescent="0.25">
      <c r="F92" s="26">
        <f>SUM(F88:F91)</f>
        <v>10348.686062000001</v>
      </c>
    </row>
    <row r="94" spans="1:10" x14ac:dyDescent="0.25">
      <c r="E94" t="s">
        <v>1283</v>
      </c>
      <c r="F94" s="26">
        <f>224*23</f>
        <v>5152</v>
      </c>
    </row>
    <row r="95" spans="1:10" x14ac:dyDescent="0.25">
      <c r="E95" t="s">
        <v>412</v>
      </c>
      <c r="F95" s="26">
        <v>200</v>
      </c>
    </row>
    <row r="97" spans="5:6" x14ac:dyDescent="0.25">
      <c r="E97" t="s">
        <v>1284</v>
      </c>
      <c r="F97" s="22">
        <f>F83</f>
        <v>898.89142500000003</v>
      </c>
    </row>
    <row r="98" spans="5:6" x14ac:dyDescent="0.25">
      <c r="F98" s="100"/>
    </row>
    <row r="100" spans="5:6" x14ac:dyDescent="0.25">
      <c r="E100" t="s">
        <v>411</v>
      </c>
      <c r="F100" s="22">
        <f>SUM(F92:F97)</f>
        <v>16599.577487000002</v>
      </c>
    </row>
    <row r="102" spans="5:6" x14ac:dyDescent="0.25">
      <c r="E102" t="s">
        <v>1285</v>
      </c>
      <c r="F102" s="32">
        <v>-6000</v>
      </c>
    </row>
    <row r="104" spans="5:6" x14ac:dyDescent="0.25">
      <c r="F104" s="22">
        <f>SUM(F100:F102)</f>
        <v>10599.577487000002</v>
      </c>
    </row>
  </sheetData>
  <mergeCells count="5">
    <mergeCell ref="A2:E2"/>
    <mergeCell ref="A3:E3"/>
    <mergeCell ref="A4:E4"/>
    <mergeCell ref="A5:E5"/>
    <mergeCell ref="A8:E8"/>
  </mergeCells>
  <printOptions gridLines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24E1-2713-4625-96D5-7F58A4DF5655}">
  <sheetPr>
    <pageSetUpPr fitToPage="1"/>
  </sheetPr>
  <dimension ref="A1:P70"/>
  <sheetViews>
    <sheetView workbookViewId="0">
      <selection activeCell="B47" sqref="B47:F71"/>
    </sheetView>
  </sheetViews>
  <sheetFormatPr defaultRowHeight="15" x14ac:dyDescent="0.25"/>
  <cols>
    <col min="1" max="1" width="5.5703125" customWidth="1"/>
    <col min="2" max="2" width="4.140625" customWidth="1"/>
    <col min="3" max="3" width="8.85546875" customWidth="1"/>
    <col min="4" max="4" width="8.28515625" customWidth="1"/>
    <col min="5" max="5" width="25.28515625" customWidth="1"/>
    <col min="6" max="6" width="41" customWidth="1"/>
    <col min="8" max="8" width="9.42578125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662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106"/>
      <c r="B6" s="106"/>
      <c r="C6" s="106"/>
      <c r="D6" s="106"/>
      <c r="E6" s="106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344" t="s">
        <v>697</v>
      </c>
      <c r="B9" s="345"/>
      <c r="C9" s="345"/>
      <c r="D9" s="345"/>
      <c r="E9" s="346"/>
      <c r="F9" s="9" t="s">
        <v>8</v>
      </c>
    </row>
    <row r="10" spans="1:16" x14ac:dyDescent="0.25">
      <c r="A10" s="329" t="s">
        <v>696</v>
      </c>
      <c r="B10" s="330"/>
      <c r="C10" s="330"/>
      <c r="D10" s="330"/>
      <c r="E10" s="331"/>
      <c r="F10" s="9"/>
      <c r="P10">
        <v>1</v>
      </c>
    </row>
    <row r="11" spans="1:16" x14ac:dyDescent="0.25">
      <c r="A11" s="332" t="s">
        <v>90</v>
      </c>
      <c r="B11" s="333"/>
      <c r="C11" s="333"/>
      <c r="D11" s="333"/>
      <c r="E11" s="334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47">
        <v>2</v>
      </c>
      <c r="B14" s="41" t="s">
        <v>17</v>
      </c>
      <c r="C14" s="17"/>
      <c r="D14" s="17"/>
      <c r="E14" s="17" t="s">
        <v>680</v>
      </c>
      <c r="F14" s="23">
        <v>6</v>
      </c>
      <c r="G14" s="26"/>
    </row>
    <row r="15" spans="1:16" x14ac:dyDescent="0.25">
      <c r="A15" s="47">
        <v>4</v>
      </c>
      <c r="B15" s="41" t="s">
        <v>17</v>
      </c>
      <c r="C15" s="48"/>
      <c r="D15" s="17"/>
      <c r="E15" s="49" t="s">
        <v>681</v>
      </c>
      <c r="F15" s="23">
        <v>11</v>
      </c>
      <c r="G15" s="28"/>
      <c r="H15" s="50"/>
    </row>
    <row r="16" spans="1:16" x14ac:dyDescent="0.25">
      <c r="A16" s="47">
        <v>4</v>
      </c>
      <c r="B16" s="41" t="s">
        <v>17</v>
      </c>
      <c r="C16" s="17"/>
      <c r="D16" s="17"/>
      <c r="E16" s="17" t="s">
        <v>682</v>
      </c>
      <c r="F16" s="23">
        <v>12</v>
      </c>
      <c r="G16" s="26"/>
    </row>
    <row r="17" spans="1:10" x14ac:dyDescent="0.25">
      <c r="A17" s="47">
        <v>1</v>
      </c>
      <c r="B17" s="41" t="s">
        <v>18</v>
      </c>
      <c r="C17" s="17" t="s">
        <v>493</v>
      </c>
      <c r="D17" s="17" t="s">
        <v>683</v>
      </c>
      <c r="E17" s="49" t="s">
        <v>488</v>
      </c>
      <c r="F17" s="23">
        <v>11</v>
      </c>
      <c r="G17" s="28"/>
      <c r="H17" s="50"/>
    </row>
    <row r="18" spans="1:10" x14ac:dyDescent="0.25">
      <c r="A18" s="47">
        <v>1</v>
      </c>
      <c r="B18" s="41" t="s">
        <v>18</v>
      </c>
      <c r="C18" s="49"/>
      <c r="D18" s="17"/>
      <c r="E18" s="49" t="s">
        <v>684</v>
      </c>
      <c r="F18" s="23">
        <v>20</v>
      </c>
      <c r="G18" s="28"/>
      <c r="H18" s="50"/>
    </row>
    <row r="19" spans="1:10" x14ac:dyDescent="0.25">
      <c r="A19" s="47">
        <v>2</v>
      </c>
      <c r="B19" s="41" t="s">
        <v>18</v>
      </c>
      <c r="C19" s="49"/>
      <c r="D19" s="17"/>
      <c r="E19" s="49" t="s">
        <v>685</v>
      </c>
      <c r="F19" s="23">
        <v>186</v>
      </c>
      <c r="G19" s="28"/>
      <c r="H19" s="50"/>
    </row>
    <row r="20" spans="1:10" x14ac:dyDescent="0.25">
      <c r="A20" s="47">
        <v>1</v>
      </c>
      <c r="B20" s="41" t="s">
        <v>18</v>
      </c>
      <c r="C20" s="49"/>
      <c r="D20" s="17"/>
      <c r="E20" s="49" t="s">
        <v>686</v>
      </c>
      <c r="F20" s="23">
        <v>15</v>
      </c>
      <c r="G20" s="28"/>
      <c r="H20" s="50"/>
    </row>
    <row r="21" spans="1:10" x14ac:dyDescent="0.25">
      <c r="A21" s="47">
        <v>1</v>
      </c>
      <c r="B21" s="41" t="s">
        <v>18</v>
      </c>
      <c r="C21" s="49"/>
      <c r="D21" s="17"/>
      <c r="E21" s="49" t="s">
        <v>687</v>
      </c>
      <c r="F21" s="23">
        <v>17</v>
      </c>
      <c r="G21" s="28"/>
      <c r="J21" s="50"/>
    </row>
    <row r="22" spans="1:10" x14ac:dyDescent="0.25">
      <c r="A22" s="47">
        <v>4</v>
      </c>
      <c r="B22" s="41" t="s">
        <v>17</v>
      </c>
      <c r="C22" s="49"/>
      <c r="D22" s="17"/>
      <c r="E22" s="49" t="s">
        <v>688</v>
      </c>
      <c r="F22" s="23">
        <v>8</v>
      </c>
      <c r="G22" s="28"/>
      <c r="H22" s="50"/>
    </row>
    <row r="23" spans="1:10" x14ac:dyDescent="0.25">
      <c r="A23" s="51">
        <v>2</v>
      </c>
      <c r="B23" s="41" t="s">
        <v>18</v>
      </c>
      <c r="C23" s="17"/>
      <c r="D23" s="17"/>
      <c r="E23" s="17" t="s">
        <v>689</v>
      </c>
      <c r="F23" s="23">
        <v>7</v>
      </c>
      <c r="G23" s="28"/>
      <c r="H23" s="26"/>
    </row>
    <row r="24" spans="1:10" x14ac:dyDescent="0.25">
      <c r="A24" s="52">
        <v>8</v>
      </c>
      <c r="B24" s="53" t="s">
        <v>17</v>
      </c>
      <c r="C24" s="54"/>
      <c r="D24" s="54"/>
      <c r="E24" s="54" t="s">
        <v>690</v>
      </c>
      <c r="F24" s="23">
        <v>6</v>
      </c>
      <c r="H24" s="50"/>
    </row>
    <row r="25" spans="1:10" x14ac:dyDescent="0.25">
      <c r="A25" s="17">
        <v>1</v>
      </c>
      <c r="B25" s="17" t="s">
        <v>18</v>
      </c>
      <c r="C25" s="17"/>
      <c r="D25" s="17"/>
      <c r="E25" s="17" t="s">
        <v>691</v>
      </c>
      <c r="F25" s="23">
        <v>15</v>
      </c>
      <c r="H25" s="50"/>
    </row>
    <row r="26" spans="1:10" x14ac:dyDescent="0.25">
      <c r="A26" s="23"/>
      <c r="B26" s="17"/>
      <c r="C26" s="17"/>
      <c r="D26" s="17"/>
      <c r="E26" s="17" t="s">
        <v>692</v>
      </c>
      <c r="F26" s="23">
        <v>10</v>
      </c>
      <c r="H26" s="28"/>
    </row>
    <row r="27" spans="1:10" x14ac:dyDescent="0.25">
      <c r="A27" s="17"/>
      <c r="B27" s="17"/>
      <c r="C27" s="17"/>
      <c r="D27" s="17"/>
      <c r="E27" s="17"/>
      <c r="F27" s="23"/>
      <c r="H27" s="28"/>
    </row>
    <row r="28" spans="1:10" x14ac:dyDescent="0.25">
      <c r="A28" s="17"/>
      <c r="B28" s="17"/>
      <c r="C28" s="17"/>
      <c r="D28" s="17"/>
      <c r="E28" s="17"/>
      <c r="F28" s="23">
        <f>SUM(F14:F27)</f>
        <v>324</v>
      </c>
      <c r="H28" s="28"/>
    </row>
    <row r="29" spans="1:10" x14ac:dyDescent="0.25">
      <c r="A29" s="17"/>
      <c r="B29" s="17"/>
      <c r="C29" s="17"/>
      <c r="D29" s="17"/>
      <c r="E29" s="17"/>
      <c r="F29" s="23"/>
      <c r="H29" s="28"/>
    </row>
    <row r="30" spans="1:10" x14ac:dyDescent="0.25">
      <c r="A30" s="17"/>
      <c r="B30" s="17"/>
      <c r="C30" s="17"/>
      <c r="D30" s="17"/>
      <c r="E30" s="17"/>
      <c r="F30" s="23"/>
      <c r="H30" s="28"/>
    </row>
    <row r="31" spans="1:10" x14ac:dyDescent="0.25">
      <c r="A31" s="17"/>
      <c r="B31" s="17"/>
      <c r="C31" s="17"/>
      <c r="D31" s="17"/>
      <c r="E31" s="17"/>
      <c r="F31" s="17"/>
      <c r="H31" s="28"/>
    </row>
    <row r="32" spans="1:10" x14ac:dyDescent="0.25">
      <c r="A32" s="17"/>
      <c r="B32" s="17"/>
      <c r="C32" s="17"/>
      <c r="D32" s="17"/>
      <c r="E32" s="17"/>
      <c r="F32" s="17"/>
      <c r="H32" s="28"/>
    </row>
    <row r="33" spans="1:8" x14ac:dyDescent="0.25">
      <c r="A33" s="17"/>
      <c r="B33" s="17"/>
      <c r="C33" s="17"/>
      <c r="D33" s="17"/>
      <c r="E33" s="17"/>
      <c r="F33" s="17"/>
      <c r="H33" s="28"/>
    </row>
    <row r="34" spans="1:8" x14ac:dyDescent="0.25">
      <c r="A34" s="17"/>
      <c r="B34" s="17"/>
      <c r="C34" s="17"/>
      <c r="D34" s="17"/>
      <c r="E34" s="17"/>
      <c r="F34" s="23"/>
      <c r="H34" s="28"/>
    </row>
    <row r="35" spans="1:8" x14ac:dyDescent="0.25">
      <c r="A35" s="17"/>
      <c r="B35" s="17"/>
      <c r="C35" s="17"/>
      <c r="D35" s="17"/>
      <c r="E35" s="17"/>
      <c r="F35" s="23"/>
      <c r="H35" s="28"/>
    </row>
    <row r="36" spans="1:8" x14ac:dyDescent="0.25">
      <c r="A36" s="17"/>
      <c r="B36" s="17"/>
      <c r="C36" s="17"/>
      <c r="D36" s="17"/>
      <c r="E36" s="20"/>
      <c r="F36" s="21"/>
    </row>
    <row r="37" spans="1:8" x14ac:dyDescent="0.25">
      <c r="A37" s="25"/>
      <c r="B37" s="25"/>
      <c r="C37" s="25"/>
      <c r="D37" s="25"/>
      <c r="E37" s="55"/>
      <c r="F37" s="56"/>
      <c r="H37" s="28"/>
    </row>
    <row r="38" spans="1:8" x14ac:dyDescent="0.25">
      <c r="A38" s="25"/>
      <c r="B38" s="25"/>
      <c r="C38" s="25"/>
      <c r="D38" s="25"/>
      <c r="E38" s="25"/>
      <c r="F38" s="57"/>
    </row>
    <row r="39" spans="1:8" x14ac:dyDescent="0.25">
      <c r="A39" s="25"/>
      <c r="B39" s="25"/>
      <c r="C39" s="25"/>
      <c r="D39" s="25"/>
      <c r="E39" s="25"/>
      <c r="F39" s="25"/>
    </row>
    <row r="40" spans="1:8" x14ac:dyDescent="0.25">
      <c r="A40" s="29" t="s">
        <v>20</v>
      </c>
      <c r="B40" s="30"/>
      <c r="C40" s="30"/>
      <c r="D40" s="30"/>
      <c r="E40" s="30"/>
      <c r="F40" s="31" t="s">
        <v>21</v>
      </c>
    </row>
    <row r="41" spans="1:8" x14ac:dyDescent="0.25">
      <c r="A41" s="29"/>
      <c r="B41" s="30"/>
      <c r="C41" s="30"/>
      <c r="D41" s="30"/>
      <c r="E41" s="30"/>
      <c r="F41" s="33"/>
    </row>
    <row r="42" spans="1:8" x14ac:dyDescent="0.25">
      <c r="A42" s="29" t="s">
        <v>22</v>
      </c>
      <c r="B42" s="30"/>
      <c r="C42" s="30"/>
      <c r="D42" s="30"/>
      <c r="E42" s="30"/>
      <c r="F42" s="34"/>
    </row>
    <row r="43" spans="1:8" x14ac:dyDescent="0.25">
      <c r="A43" s="35"/>
      <c r="B43" s="36"/>
      <c r="C43" s="36"/>
      <c r="D43" s="36"/>
      <c r="E43" s="36"/>
      <c r="F43" s="31" t="s">
        <v>23</v>
      </c>
    </row>
    <row r="44" spans="1:8" x14ac:dyDescent="0.25">
      <c r="A44" s="29" t="s">
        <v>84</v>
      </c>
      <c r="B44" s="30"/>
      <c r="C44" s="30"/>
      <c r="D44" s="30"/>
      <c r="E44" s="30"/>
      <c r="F44" s="37"/>
    </row>
    <row r="45" spans="1:8" x14ac:dyDescent="0.25">
      <c r="A45" s="38"/>
      <c r="B45" s="39"/>
      <c r="C45" s="39"/>
      <c r="D45" s="39"/>
      <c r="E45" s="39"/>
      <c r="F45" s="34"/>
    </row>
    <row r="47" spans="1:8" x14ac:dyDescent="0.25">
      <c r="C47" s="108" t="s">
        <v>695</v>
      </c>
    </row>
    <row r="48" spans="1:8" x14ac:dyDescent="0.25">
      <c r="F48" s="26"/>
    </row>
    <row r="49" spans="3:6" x14ac:dyDescent="0.25">
      <c r="C49" t="s">
        <v>663</v>
      </c>
      <c r="E49">
        <v>2</v>
      </c>
      <c r="F49" s="28" t="s">
        <v>664</v>
      </c>
    </row>
    <row r="50" spans="3:6" x14ac:dyDescent="0.25">
      <c r="C50" t="s">
        <v>663</v>
      </c>
      <c r="E50">
        <v>1.5</v>
      </c>
      <c r="F50" s="28" t="s">
        <v>665</v>
      </c>
    </row>
    <row r="51" spans="3:6" x14ac:dyDescent="0.25">
      <c r="C51" t="s">
        <v>666</v>
      </c>
      <c r="E51">
        <v>1</v>
      </c>
      <c r="F51" t="s">
        <v>667</v>
      </c>
    </row>
    <row r="52" spans="3:6" x14ac:dyDescent="0.25">
      <c r="C52" t="s">
        <v>668</v>
      </c>
      <c r="E52">
        <v>1</v>
      </c>
      <c r="F52" s="28" t="s">
        <v>669</v>
      </c>
    </row>
    <row r="53" spans="3:6" x14ac:dyDescent="0.25">
      <c r="C53" t="s">
        <v>670</v>
      </c>
      <c r="E53">
        <v>2.5</v>
      </c>
      <c r="F53" s="28" t="s">
        <v>671</v>
      </c>
    </row>
    <row r="54" spans="3:6" x14ac:dyDescent="0.25">
      <c r="C54" t="s">
        <v>672</v>
      </c>
      <c r="E54">
        <v>1</v>
      </c>
      <c r="F54" s="28" t="s">
        <v>673</v>
      </c>
    </row>
    <row r="55" spans="3:6" x14ac:dyDescent="0.25">
      <c r="C55" t="s">
        <v>674</v>
      </c>
      <c r="E55">
        <v>1</v>
      </c>
      <c r="F55" s="28" t="s">
        <v>642</v>
      </c>
    </row>
    <row r="56" spans="3:6" x14ac:dyDescent="0.25">
      <c r="C56" t="s">
        <v>675</v>
      </c>
      <c r="E56" s="100">
        <v>2</v>
      </c>
      <c r="F56" s="28" t="s">
        <v>676</v>
      </c>
    </row>
    <row r="58" spans="3:6" x14ac:dyDescent="0.25">
      <c r="D58" t="s">
        <v>694</v>
      </c>
      <c r="E58">
        <f>SUM(E49:E57)</f>
        <v>12</v>
      </c>
      <c r="F58" s="26">
        <f>E58*25</f>
        <v>300</v>
      </c>
    </row>
    <row r="59" spans="3:6" x14ac:dyDescent="0.25">
      <c r="E59" t="s">
        <v>636</v>
      </c>
      <c r="F59" s="32">
        <v>279</v>
      </c>
    </row>
    <row r="61" spans="3:6" x14ac:dyDescent="0.25">
      <c r="F61" s="22">
        <f>SUM(F58:F60)</f>
        <v>579</v>
      </c>
    </row>
    <row r="62" spans="3:6" ht="14.25" customHeight="1" x14ac:dyDescent="0.25">
      <c r="C62" s="108" t="s">
        <v>679</v>
      </c>
    </row>
    <row r="63" spans="3:6" ht="14.25" customHeight="1" x14ac:dyDescent="0.25">
      <c r="C63" s="108"/>
    </row>
    <row r="64" spans="3:6" x14ac:dyDescent="0.25">
      <c r="C64" t="s">
        <v>677</v>
      </c>
      <c r="E64" t="s">
        <v>678</v>
      </c>
    </row>
    <row r="65" spans="5:6" x14ac:dyDescent="0.25">
      <c r="E65" t="s">
        <v>693</v>
      </c>
      <c r="F65" s="71">
        <v>50</v>
      </c>
    </row>
    <row r="66" spans="5:6" x14ac:dyDescent="0.25">
      <c r="E66" t="s">
        <v>636</v>
      </c>
      <c r="F66" s="32">
        <v>45</v>
      </c>
    </row>
    <row r="68" spans="5:6" x14ac:dyDescent="0.25">
      <c r="E68" t="s">
        <v>411</v>
      </c>
      <c r="F68" s="22">
        <f>SUM(F65:F67)</f>
        <v>95</v>
      </c>
    </row>
    <row r="70" spans="5:6" x14ac:dyDescent="0.25">
      <c r="E70" s="96" t="s">
        <v>499</v>
      </c>
      <c r="F70" s="104">
        <f>F61+F68</f>
        <v>674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6339-00B2-43EF-91BB-16CF2599E754}">
  <sheetPr>
    <pageSetUpPr fitToPage="1"/>
  </sheetPr>
  <dimension ref="A1:P52"/>
  <sheetViews>
    <sheetView topLeftCell="A30" workbookViewId="0">
      <selection activeCell="M46" sqref="M46"/>
    </sheetView>
  </sheetViews>
  <sheetFormatPr defaultRowHeight="15" x14ac:dyDescent="0.25"/>
  <cols>
    <col min="1" max="1" width="5.5703125" customWidth="1"/>
    <col min="2" max="2" width="4.140625" customWidth="1"/>
    <col min="3" max="3" width="11.5703125" customWidth="1"/>
    <col min="4" max="4" width="5.85546875" customWidth="1"/>
    <col min="5" max="5" width="25.28515625" customWidth="1"/>
    <col min="6" max="6" width="41" customWidth="1"/>
    <col min="8" max="8" width="9.42578125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647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105"/>
      <c r="B6" s="105"/>
      <c r="C6" s="105"/>
      <c r="D6" s="105"/>
      <c r="E6" s="105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344" t="s">
        <v>659</v>
      </c>
      <c r="B9" s="345"/>
      <c r="C9" s="345"/>
      <c r="D9" s="345"/>
      <c r="E9" s="346"/>
      <c r="F9" s="9"/>
    </row>
    <row r="10" spans="1:16" x14ac:dyDescent="0.25">
      <c r="A10" s="329" t="s">
        <v>660</v>
      </c>
      <c r="B10" s="330"/>
      <c r="C10" s="330"/>
      <c r="D10" s="330"/>
      <c r="E10" s="331"/>
      <c r="F10" s="9" t="s">
        <v>8</v>
      </c>
      <c r="P10">
        <v>1</v>
      </c>
    </row>
    <row r="11" spans="1:16" x14ac:dyDescent="0.25">
      <c r="A11" s="332" t="s">
        <v>661</v>
      </c>
      <c r="B11" s="333"/>
      <c r="C11" s="333"/>
      <c r="D11" s="333"/>
      <c r="E11" s="334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17">
        <v>1</v>
      </c>
      <c r="B14" s="41" t="s">
        <v>18</v>
      </c>
      <c r="C14" s="17" t="s">
        <v>648</v>
      </c>
      <c r="D14" s="17"/>
      <c r="E14" s="17" t="s">
        <v>649</v>
      </c>
      <c r="F14" s="17"/>
      <c r="H14">
        <v>38.130000000000003</v>
      </c>
      <c r="I14">
        <v>48</v>
      </c>
    </row>
    <row r="15" spans="1:16" x14ac:dyDescent="0.25">
      <c r="A15" s="47">
        <v>9</v>
      </c>
      <c r="B15" s="41" t="s">
        <v>17</v>
      </c>
      <c r="C15" s="48"/>
      <c r="D15" s="17"/>
      <c r="E15" s="49" t="s">
        <v>650</v>
      </c>
      <c r="F15" s="23"/>
      <c r="G15" s="28"/>
      <c r="H15" s="50">
        <v>1</v>
      </c>
      <c r="I15">
        <f t="shared" ref="I15:I21" si="0">H15*A15</f>
        <v>9</v>
      </c>
    </row>
    <row r="16" spans="1:16" x14ac:dyDescent="0.25">
      <c r="A16" s="47">
        <v>2</v>
      </c>
      <c r="B16" s="41" t="s">
        <v>18</v>
      </c>
      <c r="C16" s="17"/>
      <c r="D16" s="17"/>
      <c r="E16" s="17" t="s">
        <v>651</v>
      </c>
      <c r="F16" s="17"/>
      <c r="G16" s="26"/>
      <c r="H16">
        <v>1.5</v>
      </c>
      <c r="I16">
        <f t="shared" si="0"/>
        <v>3</v>
      </c>
    </row>
    <row r="17" spans="1:10" x14ac:dyDescent="0.25">
      <c r="A17" s="47">
        <v>1</v>
      </c>
      <c r="B17" s="41" t="s">
        <v>18</v>
      </c>
      <c r="C17" s="17"/>
      <c r="D17" s="17"/>
      <c r="E17" s="49" t="s">
        <v>652</v>
      </c>
      <c r="F17" s="23"/>
      <c r="G17" s="28"/>
      <c r="H17" s="50">
        <v>2.5</v>
      </c>
      <c r="I17">
        <f t="shared" si="0"/>
        <v>2.5</v>
      </c>
    </row>
    <row r="18" spans="1:10" x14ac:dyDescent="0.25">
      <c r="A18" s="47">
        <v>2</v>
      </c>
      <c r="B18" s="41" t="s">
        <v>18</v>
      </c>
      <c r="C18" s="49"/>
      <c r="D18" s="17"/>
      <c r="E18" s="49" t="s">
        <v>653</v>
      </c>
      <c r="F18" s="23"/>
      <c r="G18" s="28"/>
      <c r="H18" s="50">
        <v>1.5</v>
      </c>
      <c r="I18">
        <f t="shared" si="0"/>
        <v>3</v>
      </c>
    </row>
    <row r="19" spans="1:10" x14ac:dyDescent="0.25">
      <c r="A19" s="47">
        <v>2</v>
      </c>
      <c r="B19" s="41" t="s">
        <v>18</v>
      </c>
      <c r="C19" s="49"/>
      <c r="D19" s="17"/>
      <c r="E19" s="49" t="s">
        <v>654</v>
      </c>
      <c r="F19" s="23"/>
      <c r="G19" s="28"/>
      <c r="H19" s="50">
        <v>2</v>
      </c>
      <c r="I19">
        <f t="shared" si="0"/>
        <v>4</v>
      </c>
    </row>
    <row r="20" spans="1:10" x14ac:dyDescent="0.25">
      <c r="A20" s="47">
        <v>4</v>
      </c>
      <c r="B20" s="41" t="s">
        <v>17</v>
      </c>
      <c r="C20" s="49"/>
      <c r="D20" s="17"/>
      <c r="E20" s="49" t="s">
        <v>655</v>
      </c>
      <c r="F20" s="23"/>
      <c r="G20" s="28"/>
      <c r="H20" s="50">
        <v>1</v>
      </c>
      <c r="I20">
        <f t="shared" si="0"/>
        <v>4</v>
      </c>
    </row>
    <row r="21" spans="1:10" x14ac:dyDescent="0.25">
      <c r="A21" s="47">
        <v>60</v>
      </c>
      <c r="B21" s="41" t="s">
        <v>17</v>
      </c>
      <c r="C21" s="49"/>
      <c r="D21" s="17"/>
      <c r="E21" s="49" t="s">
        <v>656</v>
      </c>
      <c r="F21" s="23"/>
      <c r="G21" s="28"/>
      <c r="H21" s="50">
        <v>1.1000000000000001</v>
      </c>
      <c r="I21">
        <f t="shared" si="0"/>
        <v>66</v>
      </c>
      <c r="J21" s="50"/>
    </row>
    <row r="22" spans="1:10" x14ac:dyDescent="0.25">
      <c r="A22" s="47"/>
      <c r="B22" s="41"/>
      <c r="C22" s="49"/>
      <c r="D22" s="17"/>
      <c r="E22" s="49" t="s">
        <v>657</v>
      </c>
      <c r="F22" s="23"/>
      <c r="G22" s="28"/>
      <c r="H22" s="50">
        <v>15</v>
      </c>
      <c r="I22">
        <v>15</v>
      </c>
    </row>
    <row r="23" spans="1:10" x14ac:dyDescent="0.25">
      <c r="A23" s="51"/>
      <c r="B23" s="41"/>
      <c r="C23" s="17"/>
      <c r="D23" s="17"/>
      <c r="E23" s="17"/>
      <c r="F23" s="23"/>
      <c r="G23" s="28"/>
      <c r="H23" s="26"/>
    </row>
    <row r="24" spans="1:10" x14ac:dyDescent="0.25">
      <c r="A24" s="52"/>
      <c r="B24" s="53"/>
      <c r="C24" s="54"/>
      <c r="D24" s="54"/>
      <c r="E24" s="54"/>
      <c r="F24" s="23"/>
      <c r="H24" s="50"/>
    </row>
    <row r="25" spans="1:10" x14ac:dyDescent="0.25">
      <c r="A25" s="17"/>
      <c r="B25" s="17"/>
      <c r="C25" s="17"/>
      <c r="D25" s="17"/>
      <c r="E25" s="17"/>
      <c r="F25" s="23"/>
      <c r="H25" s="50"/>
      <c r="I25">
        <f>SUM(I14:I24)</f>
        <v>154.5</v>
      </c>
    </row>
    <row r="26" spans="1:10" x14ac:dyDescent="0.25">
      <c r="A26" s="23"/>
      <c r="B26" s="17"/>
      <c r="C26" s="17"/>
      <c r="D26" s="17"/>
      <c r="E26" s="17"/>
      <c r="F26" s="23"/>
      <c r="H26" s="28"/>
    </row>
    <row r="27" spans="1:10" x14ac:dyDescent="0.25">
      <c r="A27" s="17"/>
      <c r="B27" s="17"/>
      <c r="C27" s="17"/>
      <c r="D27" s="17"/>
      <c r="E27" s="17"/>
      <c r="F27" s="23"/>
      <c r="H27" s="28"/>
    </row>
    <row r="28" spans="1:10" x14ac:dyDescent="0.25">
      <c r="A28" s="17"/>
      <c r="B28" s="17"/>
      <c r="C28" s="17"/>
      <c r="D28" s="17"/>
      <c r="E28" s="17"/>
      <c r="F28" s="23"/>
      <c r="H28" s="28"/>
    </row>
    <row r="29" spans="1:10" x14ac:dyDescent="0.25">
      <c r="A29" s="17"/>
      <c r="B29" s="17"/>
      <c r="C29" s="17"/>
      <c r="D29" s="17"/>
      <c r="E29" s="17"/>
      <c r="F29" s="23"/>
      <c r="H29" s="28"/>
    </row>
    <row r="30" spans="1:10" x14ac:dyDescent="0.25">
      <c r="A30" s="17"/>
      <c r="B30" s="17"/>
      <c r="C30" s="17"/>
      <c r="D30" s="17"/>
      <c r="E30" s="17"/>
      <c r="F30" s="23"/>
      <c r="H30" s="28"/>
    </row>
    <row r="31" spans="1:10" x14ac:dyDescent="0.25">
      <c r="A31" s="17"/>
      <c r="B31" s="17"/>
      <c r="C31" s="17"/>
      <c r="D31" s="17"/>
      <c r="E31" s="17"/>
      <c r="F31" s="17"/>
      <c r="H31" s="28"/>
    </row>
    <row r="32" spans="1:10" x14ac:dyDescent="0.25">
      <c r="A32" s="17"/>
      <c r="B32" s="17"/>
      <c r="C32" s="17"/>
      <c r="D32" s="17"/>
      <c r="E32" s="17"/>
      <c r="F32" s="17"/>
      <c r="H32" s="28"/>
    </row>
    <row r="33" spans="1:8" x14ac:dyDescent="0.25">
      <c r="A33" s="17"/>
      <c r="B33" s="17"/>
      <c r="C33" s="17"/>
      <c r="D33" s="17"/>
      <c r="E33" s="17"/>
      <c r="F33" s="17"/>
      <c r="H33" s="28"/>
    </row>
    <row r="34" spans="1:8" x14ac:dyDescent="0.25">
      <c r="A34" s="17"/>
      <c r="B34" s="17"/>
      <c r="C34" s="17"/>
      <c r="D34" s="17"/>
      <c r="E34" s="17"/>
      <c r="F34" s="23"/>
      <c r="H34" s="28"/>
    </row>
    <row r="35" spans="1:8" x14ac:dyDescent="0.25">
      <c r="A35" s="17"/>
      <c r="B35" s="17"/>
      <c r="C35" s="17"/>
      <c r="D35" s="17"/>
      <c r="E35" s="17"/>
      <c r="F35" s="23"/>
      <c r="H35" s="28"/>
    </row>
    <row r="36" spans="1:8" x14ac:dyDescent="0.25">
      <c r="A36" s="17"/>
      <c r="B36" s="17"/>
      <c r="C36" s="17"/>
      <c r="D36" s="17"/>
      <c r="E36" s="20"/>
      <c r="F36" s="21"/>
    </row>
    <row r="37" spans="1:8" x14ac:dyDescent="0.25">
      <c r="A37" s="25"/>
      <c r="B37" s="25"/>
      <c r="C37" s="25"/>
      <c r="D37" s="25"/>
      <c r="E37" s="55"/>
      <c r="F37" s="56"/>
      <c r="H37" s="28"/>
    </row>
    <row r="38" spans="1:8" x14ac:dyDescent="0.25">
      <c r="A38" s="25"/>
      <c r="B38" s="25"/>
      <c r="C38" s="25"/>
      <c r="D38" s="25"/>
      <c r="E38" s="25"/>
      <c r="F38" s="57"/>
    </row>
    <row r="39" spans="1:8" x14ac:dyDescent="0.25">
      <c r="A39" s="25"/>
      <c r="B39" s="25"/>
      <c r="C39" s="25"/>
      <c r="D39" s="25"/>
      <c r="E39" s="25"/>
      <c r="F39" s="25"/>
    </row>
    <row r="40" spans="1:8" x14ac:dyDescent="0.25">
      <c r="A40" s="29" t="s">
        <v>20</v>
      </c>
      <c r="B40" s="30"/>
      <c r="C40" s="30"/>
      <c r="D40" s="30"/>
      <c r="E40" s="30"/>
      <c r="F40" s="31" t="s">
        <v>21</v>
      </c>
    </row>
    <row r="41" spans="1:8" x14ac:dyDescent="0.25">
      <c r="A41" s="29"/>
      <c r="B41" s="30"/>
      <c r="C41" s="30"/>
      <c r="D41" s="30"/>
      <c r="E41" s="30"/>
      <c r="F41" s="33"/>
    </row>
    <row r="42" spans="1:8" x14ac:dyDescent="0.25">
      <c r="A42" s="29" t="s">
        <v>22</v>
      </c>
      <c r="B42" s="30"/>
      <c r="C42" s="30"/>
      <c r="D42" s="30"/>
      <c r="E42" s="30"/>
      <c r="F42" s="34"/>
    </row>
    <row r="43" spans="1:8" x14ac:dyDescent="0.25">
      <c r="A43" s="35"/>
      <c r="B43" s="36"/>
      <c r="C43" s="36"/>
      <c r="D43" s="36"/>
      <c r="E43" s="36"/>
      <c r="F43" s="31" t="s">
        <v>23</v>
      </c>
    </row>
    <row r="44" spans="1:8" x14ac:dyDescent="0.25">
      <c r="A44" s="29" t="s">
        <v>658</v>
      </c>
      <c r="B44" s="30"/>
      <c r="C44" s="30"/>
      <c r="D44" s="30"/>
      <c r="E44" s="30"/>
      <c r="F44" s="37"/>
    </row>
    <row r="45" spans="1:8" x14ac:dyDescent="0.25">
      <c r="A45" s="38"/>
      <c r="B45" s="39"/>
      <c r="C45" s="39"/>
      <c r="D45" s="39"/>
      <c r="E45" s="39"/>
      <c r="F45" s="34"/>
    </row>
    <row r="48" spans="1:8" x14ac:dyDescent="0.25">
      <c r="F48" s="26"/>
    </row>
    <row r="49" spans="6:6" x14ac:dyDescent="0.25">
      <c r="F49" s="28"/>
    </row>
    <row r="50" spans="6:6" x14ac:dyDescent="0.25">
      <c r="F50" s="28"/>
    </row>
    <row r="52" spans="6:6" x14ac:dyDescent="0.25">
      <c r="F52" s="28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F05E-54BA-4A87-8919-88580A72ADD7}">
  <sheetPr>
    <pageSetUpPr fitToPage="1"/>
  </sheetPr>
  <dimension ref="A1:H70"/>
  <sheetViews>
    <sheetView topLeftCell="A55" workbookViewId="0">
      <selection activeCell="F17" sqref="F17"/>
    </sheetView>
  </sheetViews>
  <sheetFormatPr defaultRowHeight="15" x14ac:dyDescent="0.25"/>
  <cols>
    <col min="1" max="1" width="5.5703125" customWidth="1"/>
    <col min="2" max="2" width="4.140625" customWidth="1"/>
    <col min="3" max="3" width="7.85546875" customWidth="1"/>
    <col min="4" max="4" width="10.7109375" customWidth="1"/>
    <col min="5" max="5" width="35.28515625" customWidth="1"/>
    <col min="6" max="6" width="41" customWidth="1"/>
    <col min="7" max="7" width="9.28515625" style="26" bestFit="1" customWidth="1"/>
    <col min="8" max="8" width="9.42578125" bestFit="1" customWidth="1"/>
    <col min="9" max="9" width="9.28515625" bestFit="1" customWidth="1"/>
    <col min="11" max="11" width="5.7109375" customWidth="1"/>
    <col min="12" max="12" width="20.140625" customWidth="1"/>
    <col min="13" max="13" width="11.8554687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8" x14ac:dyDescent="0.25">
      <c r="A3" s="338" t="s">
        <v>2</v>
      </c>
      <c r="B3" s="339"/>
      <c r="C3" s="339"/>
      <c r="D3" s="339"/>
      <c r="E3" s="340"/>
      <c r="F3" s="3" t="s">
        <v>1363</v>
      </c>
    </row>
    <row r="4" spans="1:8" x14ac:dyDescent="0.25">
      <c r="A4" s="338" t="s">
        <v>3</v>
      </c>
      <c r="B4" s="339"/>
      <c r="C4" s="339"/>
      <c r="D4" s="339"/>
      <c r="E4" s="340"/>
      <c r="F4" s="4"/>
    </row>
    <row r="5" spans="1:8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8" x14ac:dyDescent="0.25">
      <c r="A6" s="237"/>
      <c r="B6" s="237"/>
      <c r="C6" s="237"/>
      <c r="D6" s="237"/>
      <c r="E6" s="237"/>
      <c r="F6" s="7"/>
    </row>
    <row r="7" spans="1:8" x14ac:dyDescent="0.25">
      <c r="A7" s="7" t="s">
        <v>6</v>
      </c>
      <c r="B7" s="1"/>
      <c r="C7" s="1"/>
      <c r="D7" s="1"/>
      <c r="E7" s="1"/>
      <c r="F7" s="7" t="s">
        <v>7</v>
      </c>
    </row>
    <row r="8" spans="1:8" x14ac:dyDescent="0.25">
      <c r="A8" s="341"/>
      <c r="B8" s="342"/>
      <c r="C8" s="342"/>
      <c r="D8" s="342"/>
      <c r="E8" s="343"/>
      <c r="F8" s="8"/>
    </row>
    <row r="9" spans="1:8" x14ac:dyDescent="0.25">
      <c r="A9" s="200"/>
      <c r="B9" s="269" t="s">
        <v>1372</v>
      </c>
      <c r="C9" s="196"/>
      <c r="D9" s="196"/>
      <c r="E9" s="238"/>
      <c r="F9" s="9" t="s">
        <v>8</v>
      </c>
    </row>
    <row r="10" spans="1:8" x14ac:dyDescent="0.25">
      <c r="A10" s="268"/>
      <c r="B10" s="271" t="s">
        <v>1373</v>
      </c>
      <c r="C10" s="197"/>
      <c r="D10" s="197"/>
      <c r="E10" s="234"/>
      <c r="F10" s="9"/>
    </row>
    <row r="11" spans="1:8" x14ac:dyDescent="0.25">
      <c r="A11" s="272"/>
      <c r="B11" s="270" t="s">
        <v>332</v>
      </c>
      <c r="C11" s="235"/>
      <c r="D11" s="235"/>
      <c r="E11" s="236"/>
      <c r="F11" s="10"/>
    </row>
    <row r="12" spans="1:8" x14ac:dyDescent="0.25">
      <c r="A12" s="11"/>
      <c r="B12" s="11"/>
      <c r="C12" s="11"/>
      <c r="D12" s="11"/>
      <c r="E12" s="11"/>
      <c r="F12" s="12"/>
    </row>
    <row r="13" spans="1:8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8" x14ac:dyDescent="0.25">
      <c r="A14" s="17">
        <v>8</v>
      </c>
      <c r="B14" s="41" t="s">
        <v>18</v>
      </c>
      <c r="C14" s="17" t="s">
        <v>1364</v>
      </c>
      <c r="D14" s="17"/>
      <c r="E14" s="17" t="s">
        <v>1365</v>
      </c>
      <c r="F14" s="23">
        <v>248</v>
      </c>
      <c r="G14" s="26">
        <v>22.42</v>
      </c>
      <c r="H14" s="22">
        <f>G14*A14</f>
        <v>179.36</v>
      </c>
    </row>
    <row r="15" spans="1:8" x14ac:dyDescent="0.25">
      <c r="A15" s="17">
        <v>1</v>
      </c>
      <c r="B15" s="41" t="s">
        <v>18</v>
      </c>
      <c r="C15" s="17" t="s">
        <v>1366</v>
      </c>
      <c r="D15" s="17"/>
      <c r="E15" s="17" t="s">
        <v>1367</v>
      </c>
      <c r="F15" s="23">
        <v>335</v>
      </c>
      <c r="G15" s="26">
        <v>278.18</v>
      </c>
      <c r="H15" s="22">
        <f t="shared" ref="H15:H26" si="0">G15*A15</f>
        <v>278.18</v>
      </c>
    </row>
    <row r="16" spans="1:8" x14ac:dyDescent="0.25">
      <c r="A16" s="17">
        <v>2</v>
      </c>
      <c r="B16" s="41" t="s">
        <v>18</v>
      </c>
      <c r="C16" s="17" t="s">
        <v>549</v>
      </c>
      <c r="D16" s="17" t="s">
        <v>1368</v>
      </c>
      <c r="E16" s="17" t="s">
        <v>1382</v>
      </c>
      <c r="F16" s="23">
        <v>60</v>
      </c>
      <c r="G16" s="26">
        <v>19.8</v>
      </c>
      <c r="H16" s="22">
        <f t="shared" si="0"/>
        <v>39.6</v>
      </c>
    </row>
    <row r="17" spans="1:8" x14ac:dyDescent="0.25">
      <c r="A17" s="17">
        <v>2</v>
      </c>
      <c r="B17" s="41" t="s">
        <v>18</v>
      </c>
      <c r="C17" s="17" t="s">
        <v>1130</v>
      </c>
      <c r="D17" s="17" t="s">
        <v>1369</v>
      </c>
      <c r="E17" s="17" t="s">
        <v>1370</v>
      </c>
      <c r="F17" s="23">
        <v>27</v>
      </c>
      <c r="G17" s="26">
        <v>11.6</v>
      </c>
      <c r="H17" s="22">
        <f t="shared" si="0"/>
        <v>23.2</v>
      </c>
    </row>
    <row r="18" spans="1:8" x14ac:dyDescent="0.25">
      <c r="A18" s="17">
        <v>1</v>
      </c>
      <c r="B18" s="41" t="s">
        <v>18</v>
      </c>
      <c r="C18" s="17"/>
      <c r="D18" s="17"/>
      <c r="E18" s="17" t="s">
        <v>1381</v>
      </c>
      <c r="F18" s="23">
        <v>65</v>
      </c>
      <c r="G18" s="26">
        <v>35</v>
      </c>
      <c r="H18" s="22">
        <f t="shared" si="0"/>
        <v>35</v>
      </c>
    </row>
    <row r="19" spans="1:8" x14ac:dyDescent="0.25">
      <c r="A19" s="47">
        <v>10</v>
      </c>
      <c r="B19" s="41" t="s">
        <v>17</v>
      </c>
      <c r="C19" s="49"/>
      <c r="D19" s="17"/>
      <c r="E19" s="49" t="s">
        <v>409</v>
      </c>
      <c r="F19" s="23">
        <f>H19+H19*$G$30</f>
        <v>8.4</v>
      </c>
      <c r="G19" s="26">
        <v>0.7</v>
      </c>
      <c r="H19" s="22">
        <f t="shared" si="0"/>
        <v>7</v>
      </c>
    </row>
    <row r="20" spans="1:8" x14ac:dyDescent="0.25">
      <c r="A20" s="47">
        <v>7</v>
      </c>
      <c r="B20" s="41" t="s">
        <v>17</v>
      </c>
      <c r="C20" s="49"/>
      <c r="D20" s="17"/>
      <c r="E20" s="49" t="s">
        <v>710</v>
      </c>
      <c r="F20" s="23">
        <f t="shared" ref="F20:F27" si="1">H20+H20*$G$30</f>
        <v>3.3600000000000003</v>
      </c>
      <c r="G20" s="26">
        <v>0.4</v>
      </c>
      <c r="H20" s="22">
        <f t="shared" si="0"/>
        <v>2.8000000000000003</v>
      </c>
    </row>
    <row r="21" spans="1:8" x14ac:dyDescent="0.25">
      <c r="A21" s="47">
        <v>5</v>
      </c>
      <c r="B21" s="41" t="s">
        <v>18</v>
      </c>
      <c r="C21" s="49"/>
      <c r="D21" s="17"/>
      <c r="E21" s="49" t="s">
        <v>1376</v>
      </c>
      <c r="F21" s="23">
        <f t="shared" si="1"/>
        <v>6</v>
      </c>
      <c r="G21" s="26">
        <v>1</v>
      </c>
      <c r="H21" s="22">
        <f t="shared" si="0"/>
        <v>5</v>
      </c>
    </row>
    <row r="22" spans="1:8" x14ac:dyDescent="0.25">
      <c r="A22" s="47">
        <v>1</v>
      </c>
      <c r="B22" s="41" t="s">
        <v>18</v>
      </c>
      <c r="C22" s="49"/>
      <c r="D22" s="17"/>
      <c r="E22" s="49" t="s">
        <v>1377</v>
      </c>
      <c r="F22" s="23">
        <f t="shared" si="1"/>
        <v>1.8</v>
      </c>
      <c r="G22" s="26">
        <v>1.5</v>
      </c>
      <c r="H22" s="22">
        <f t="shared" si="0"/>
        <v>1.5</v>
      </c>
    </row>
    <row r="23" spans="1:8" x14ac:dyDescent="0.25">
      <c r="A23" s="51">
        <v>3</v>
      </c>
      <c r="B23" s="41" t="s">
        <v>17</v>
      </c>
      <c r="C23" s="17"/>
      <c r="D23" s="17"/>
      <c r="E23" s="17" t="s">
        <v>1226</v>
      </c>
      <c r="F23" s="23">
        <f t="shared" si="1"/>
        <v>2.1599999999999997</v>
      </c>
      <c r="G23" s="26">
        <v>0.6</v>
      </c>
      <c r="H23" s="22">
        <f t="shared" si="0"/>
        <v>1.7999999999999998</v>
      </c>
    </row>
    <row r="24" spans="1:8" x14ac:dyDescent="0.25">
      <c r="A24" s="52">
        <v>1</v>
      </c>
      <c r="B24" s="53" t="s">
        <v>18</v>
      </c>
      <c r="C24" s="54"/>
      <c r="D24" s="54"/>
      <c r="E24" s="54" t="s">
        <v>1378</v>
      </c>
      <c r="F24" s="23">
        <f t="shared" si="1"/>
        <v>3.6</v>
      </c>
      <c r="G24" s="26">
        <v>3</v>
      </c>
      <c r="H24" s="22">
        <f t="shared" si="0"/>
        <v>3</v>
      </c>
    </row>
    <row r="25" spans="1:8" x14ac:dyDescent="0.25">
      <c r="A25" s="17">
        <v>2</v>
      </c>
      <c r="B25" s="17" t="s">
        <v>18</v>
      </c>
      <c r="C25" s="17"/>
      <c r="D25" s="17"/>
      <c r="E25" s="17" t="s">
        <v>465</v>
      </c>
      <c r="F25" s="23">
        <f t="shared" si="1"/>
        <v>2.4</v>
      </c>
      <c r="G25" s="26">
        <v>1</v>
      </c>
      <c r="H25" s="22">
        <f t="shared" si="0"/>
        <v>2</v>
      </c>
    </row>
    <row r="26" spans="1:8" x14ac:dyDescent="0.25">
      <c r="A26" s="17">
        <v>1</v>
      </c>
      <c r="B26" s="17" t="s">
        <v>18</v>
      </c>
      <c r="C26" s="17"/>
      <c r="D26" s="17"/>
      <c r="E26" s="17" t="s">
        <v>1379</v>
      </c>
      <c r="F26" s="23">
        <f t="shared" si="1"/>
        <v>1.2</v>
      </c>
      <c r="G26" s="26">
        <v>1</v>
      </c>
      <c r="H26" s="22">
        <f t="shared" si="0"/>
        <v>1</v>
      </c>
    </row>
    <row r="27" spans="1:8" x14ac:dyDescent="0.25">
      <c r="A27" s="17"/>
      <c r="B27" s="17"/>
      <c r="C27" s="17"/>
      <c r="D27" s="17"/>
      <c r="E27" s="17" t="s">
        <v>1380</v>
      </c>
      <c r="F27" s="23">
        <f t="shared" si="1"/>
        <v>12</v>
      </c>
      <c r="G27" s="26">
        <v>10</v>
      </c>
      <c r="H27" s="22">
        <v>10</v>
      </c>
    </row>
    <row r="28" spans="1:8" x14ac:dyDescent="0.25">
      <c r="A28" s="17"/>
      <c r="B28" s="17"/>
      <c r="C28" s="17"/>
      <c r="D28" s="17"/>
      <c r="E28" s="17"/>
      <c r="F28" s="23"/>
      <c r="H28" s="28"/>
    </row>
    <row r="29" spans="1:8" x14ac:dyDescent="0.25">
      <c r="A29" s="17"/>
      <c r="B29" s="17"/>
      <c r="C29" s="17"/>
      <c r="D29" s="17"/>
      <c r="E29" s="17"/>
      <c r="F29" s="23">
        <f>SUM(F14:F28)</f>
        <v>775.92</v>
      </c>
      <c r="H29" s="28">
        <f>SUM(H14:H28)</f>
        <v>589.43999999999994</v>
      </c>
    </row>
    <row r="30" spans="1:8" x14ac:dyDescent="0.25">
      <c r="A30" s="17"/>
      <c r="B30" s="17"/>
      <c r="C30" s="17"/>
      <c r="D30" s="17"/>
      <c r="E30" s="17"/>
      <c r="F30" s="23"/>
      <c r="G30" s="66">
        <v>0.2</v>
      </c>
      <c r="H30" s="28">
        <f>H29+H29*G30</f>
        <v>707.32799999999997</v>
      </c>
    </row>
    <row r="31" spans="1:8" x14ac:dyDescent="0.25">
      <c r="A31" s="17"/>
      <c r="B31" s="17"/>
      <c r="C31" s="17"/>
      <c r="D31" s="17"/>
      <c r="E31" s="17"/>
      <c r="F31" s="17"/>
      <c r="H31" s="28"/>
    </row>
    <row r="32" spans="1:8" x14ac:dyDescent="0.25">
      <c r="A32" s="17"/>
      <c r="B32" s="17"/>
      <c r="C32" s="17"/>
      <c r="D32" s="17"/>
      <c r="E32" s="17"/>
      <c r="F32" s="17"/>
      <c r="H32" s="28"/>
    </row>
    <row r="33" spans="1:8" x14ac:dyDescent="0.25">
      <c r="A33" s="17"/>
      <c r="B33" s="17"/>
      <c r="C33" s="17"/>
      <c r="D33" s="17"/>
      <c r="E33" s="17"/>
      <c r="F33" s="17"/>
      <c r="H33" s="28"/>
    </row>
    <row r="34" spans="1:8" x14ac:dyDescent="0.25">
      <c r="A34" s="17"/>
      <c r="B34" s="17"/>
      <c r="C34" s="17"/>
      <c r="D34" s="17"/>
      <c r="E34" s="17"/>
      <c r="F34" s="23"/>
      <c r="H34" s="28"/>
    </row>
    <row r="35" spans="1:8" x14ac:dyDescent="0.25">
      <c r="A35" s="17"/>
      <c r="B35" s="17"/>
      <c r="C35" s="17"/>
      <c r="D35" s="17"/>
      <c r="E35" s="17"/>
      <c r="F35" s="23"/>
      <c r="H35" s="28"/>
    </row>
    <row r="36" spans="1:8" x14ac:dyDescent="0.25">
      <c r="A36" s="17"/>
      <c r="B36" s="17"/>
      <c r="C36" s="17"/>
      <c r="D36" s="17"/>
      <c r="E36" s="20"/>
      <c r="F36" s="21"/>
    </row>
    <row r="37" spans="1:8" x14ac:dyDescent="0.25">
      <c r="A37" s="25"/>
      <c r="B37" s="25"/>
      <c r="C37" s="25"/>
      <c r="D37" s="25"/>
      <c r="E37" s="55"/>
      <c r="F37" s="56"/>
      <c r="H37" s="28"/>
    </row>
    <row r="38" spans="1:8" x14ac:dyDescent="0.25">
      <c r="A38" s="25"/>
      <c r="B38" s="25"/>
      <c r="C38" s="25"/>
      <c r="D38" s="25"/>
      <c r="E38" s="25"/>
      <c r="F38" s="57"/>
    </row>
    <row r="39" spans="1:8" x14ac:dyDescent="0.25">
      <c r="A39" s="25"/>
      <c r="B39" s="25"/>
      <c r="C39" s="25"/>
      <c r="D39" s="25"/>
      <c r="E39" s="25"/>
      <c r="F39" s="25"/>
    </row>
    <row r="40" spans="1:8" x14ac:dyDescent="0.25">
      <c r="A40" s="29" t="s">
        <v>20</v>
      </c>
      <c r="B40" s="30"/>
      <c r="C40" s="30"/>
      <c r="D40" s="30"/>
      <c r="E40" s="30"/>
      <c r="F40" s="31" t="s">
        <v>21</v>
      </c>
    </row>
    <row r="41" spans="1:8" x14ac:dyDescent="0.25">
      <c r="A41" s="29"/>
      <c r="B41" s="30"/>
      <c r="C41" s="30"/>
      <c r="D41" s="30"/>
      <c r="E41" s="30"/>
      <c r="F41" s="33"/>
    </row>
    <row r="42" spans="1:8" x14ac:dyDescent="0.25">
      <c r="A42" s="29" t="s">
        <v>22</v>
      </c>
      <c r="B42" s="30"/>
      <c r="C42" s="30"/>
      <c r="D42" s="30"/>
      <c r="E42" s="30"/>
      <c r="F42" s="34"/>
    </row>
    <row r="43" spans="1:8" x14ac:dyDescent="0.25">
      <c r="A43" s="35"/>
      <c r="B43" s="36"/>
      <c r="C43" s="36"/>
      <c r="D43" s="36"/>
      <c r="E43" s="36"/>
      <c r="F43" s="31" t="s">
        <v>23</v>
      </c>
    </row>
    <row r="44" spans="1:8" x14ac:dyDescent="0.25">
      <c r="A44" s="29" t="s">
        <v>1371</v>
      </c>
      <c r="B44" s="30"/>
      <c r="C44" s="30"/>
      <c r="D44" s="30"/>
      <c r="E44" s="30"/>
      <c r="F44" s="37"/>
    </row>
    <row r="45" spans="1:8" x14ac:dyDescent="0.25">
      <c r="A45" s="38"/>
      <c r="B45" s="39"/>
      <c r="C45" s="39"/>
      <c r="D45" s="39"/>
      <c r="E45" s="39"/>
      <c r="F45" s="34"/>
    </row>
    <row r="48" spans="1:8" x14ac:dyDescent="0.25">
      <c r="C48" t="s">
        <v>498</v>
      </c>
    </row>
    <row r="49" spans="3:6" x14ac:dyDescent="0.25">
      <c r="C49" s="50"/>
    </row>
    <row r="50" spans="3:6" x14ac:dyDescent="0.25">
      <c r="C50" t="s">
        <v>1375</v>
      </c>
      <c r="D50">
        <v>4</v>
      </c>
      <c r="E50" t="s">
        <v>1374</v>
      </c>
    </row>
    <row r="51" spans="3:6" x14ac:dyDescent="0.25">
      <c r="C51" t="s">
        <v>1385</v>
      </c>
      <c r="D51">
        <v>2</v>
      </c>
      <c r="E51" t="s">
        <v>1383</v>
      </c>
    </row>
    <row r="52" spans="3:6" x14ac:dyDescent="0.25">
      <c r="C52" t="s">
        <v>1384</v>
      </c>
      <c r="D52">
        <v>1</v>
      </c>
      <c r="E52" t="s">
        <v>1383</v>
      </c>
    </row>
    <row r="53" spans="3:6" x14ac:dyDescent="0.25">
      <c r="C53" t="s">
        <v>1386</v>
      </c>
      <c r="D53">
        <v>2</v>
      </c>
      <c r="E53" t="s">
        <v>1387</v>
      </c>
    </row>
    <row r="54" spans="3:6" x14ac:dyDescent="0.25">
      <c r="C54" t="s">
        <v>1386</v>
      </c>
      <c r="D54">
        <v>0.5</v>
      </c>
      <c r="E54" t="s">
        <v>1388</v>
      </c>
    </row>
    <row r="55" spans="3:6" x14ac:dyDescent="0.25">
      <c r="C55" t="s">
        <v>1390</v>
      </c>
      <c r="D55">
        <v>1.5</v>
      </c>
      <c r="E55" t="s">
        <v>1389</v>
      </c>
    </row>
    <row r="56" spans="3:6" x14ac:dyDescent="0.25">
      <c r="C56" t="s">
        <v>1391</v>
      </c>
      <c r="D56">
        <v>2</v>
      </c>
      <c r="E56" t="s">
        <v>1392</v>
      </c>
    </row>
    <row r="57" spans="3:6" x14ac:dyDescent="0.25">
      <c r="C57" t="s">
        <v>395</v>
      </c>
      <c r="D57">
        <v>3</v>
      </c>
      <c r="E57" t="s">
        <v>1393</v>
      </c>
    </row>
    <row r="58" spans="3:6" x14ac:dyDescent="0.25">
      <c r="C58" t="s">
        <v>1394</v>
      </c>
      <c r="D58">
        <v>3</v>
      </c>
      <c r="E58" t="s">
        <v>1395</v>
      </c>
    </row>
    <row r="60" spans="3:6" x14ac:dyDescent="0.25">
      <c r="D60">
        <f>SUM(D50:D59)</f>
        <v>19</v>
      </c>
      <c r="E60" t="s">
        <v>1398</v>
      </c>
      <c r="F60" s="26">
        <f>D60*23</f>
        <v>437</v>
      </c>
    </row>
    <row r="62" spans="3:6" x14ac:dyDescent="0.25">
      <c r="E62" t="s">
        <v>19</v>
      </c>
      <c r="F62" s="24">
        <f>F29</f>
        <v>775.92</v>
      </c>
    </row>
    <row r="64" spans="3:6" x14ac:dyDescent="0.25">
      <c r="C64" t="s">
        <v>1399</v>
      </c>
      <c r="F64" s="22">
        <f>SUM(F60:F62)</f>
        <v>1212.92</v>
      </c>
    </row>
    <row r="65" spans="3:6" x14ac:dyDescent="0.25">
      <c r="C65" t="s">
        <v>1396</v>
      </c>
    </row>
    <row r="66" spans="3:6" x14ac:dyDescent="0.25">
      <c r="C66" t="s">
        <v>1397</v>
      </c>
      <c r="F66" s="26">
        <v>120</v>
      </c>
    </row>
    <row r="67" spans="3:6" x14ac:dyDescent="0.25">
      <c r="F67" s="100"/>
    </row>
    <row r="69" spans="3:6" x14ac:dyDescent="0.25">
      <c r="F69" s="22">
        <f>F64-F66</f>
        <v>1092.92</v>
      </c>
    </row>
    <row r="70" spans="3:6" x14ac:dyDescent="0.25">
      <c r="E70" t="s">
        <v>1400</v>
      </c>
    </row>
  </sheetData>
  <mergeCells count="5">
    <mergeCell ref="A2:E2"/>
    <mergeCell ref="A3:E3"/>
    <mergeCell ref="A4:E4"/>
    <mergeCell ref="A5:E5"/>
    <mergeCell ref="A8:E8"/>
  </mergeCells>
  <pageMargins left="0.7" right="0.7" top="0.75" bottom="0.75" header="0.3" footer="0.3"/>
  <pageSetup paperSize="9" scale="7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1C67-EC25-4F6C-9701-312FA1DC7DCB}">
  <sheetPr>
    <pageSetUpPr fitToPage="1"/>
  </sheetPr>
  <dimension ref="A1:P108"/>
  <sheetViews>
    <sheetView topLeftCell="A37" zoomScale="110" zoomScaleNormal="110" workbookViewId="0">
      <selection activeCell="F9" sqref="F9"/>
    </sheetView>
  </sheetViews>
  <sheetFormatPr defaultRowHeight="15" x14ac:dyDescent="0.25"/>
  <cols>
    <col min="1" max="1" width="5.5703125" customWidth="1"/>
    <col min="2" max="2" width="4.140625" customWidth="1"/>
    <col min="3" max="3" width="12.28515625" customWidth="1"/>
    <col min="4" max="4" width="12.7109375" customWidth="1"/>
    <col min="5" max="5" width="15.5703125" customWidth="1"/>
    <col min="6" max="6" width="41" customWidth="1"/>
    <col min="7" max="7" width="10.7109375" style="26" bestFit="1" customWidth="1"/>
    <col min="8" max="8" width="14.28515625" customWidth="1"/>
    <col min="9" max="9" width="14.5703125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6"/>
      <c r="F2" s="2" t="s">
        <v>1</v>
      </c>
      <c r="G2" s="291"/>
    </row>
    <row r="3" spans="1:16" x14ac:dyDescent="0.25">
      <c r="A3" s="338" t="s">
        <v>2</v>
      </c>
      <c r="B3" s="339"/>
      <c r="C3" s="339"/>
      <c r="D3" s="339"/>
      <c r="E3" s="347"/>
      <c r="F3" s="3" t="s">
        <v>1515</v>
      </c>
      <c r="G3" s="292"/>
    </row>
    <row r="4" spans="1:16" x14ac:dyDescent="0.25">
      <c r="A4" s="338" t="s">
        <v>3</v>
      </c>
      <c r="B4" s="339"/>
      <c r="C4" s="339"/>
      <c r="D4" s="339"/>
      <c r="E4" s="347"/>
      <c r="F4" s="33"/>
      <c r="G4" s="292"/>
    </row>
    <row r="5" spans="1:16" x14ac:dyDescent="0.25">
      <c r="A5" s="338" t="s">
        <v>4</v>
      </c>
      <c r="B5" s="339"/>
      <c r="C5" s="339"/>
      <c r="D5" s="339"/>
      <c r="E5" s="347"/>
      <c r="F5" s="5" t="s">
        <v>85</v>
      </c>
      <c r="G5" s="292"/>
    </row>
    <row r="6" spans="1:16" x14ac:dyDescent="0.25">
      <c r="A6" s="279"/>
      <c r="B6" s="279"/>
      <c r="C6" s="279"/>
      <c r="D6" s="279"/>
      <c r="E6" s="279"/>
      <c r="F6" s="294"/>
      <c r="G6" s="292"/>
    </row>
    <row r="7" spans="1:16" x14ac:dyDescent="0.25">
      <c r="A7" s="295"/>
      <c r="B7" s="295"/>
      <c r="C7" s="295"/>
      <c r="D7" s="295"/>
      <c r="E7" s="295"/>
      <c r="F7" s="296"/>
      <c r="G7" s="292"/>
    </row>
    <row r="8" spans="1:16" x14ac:dyDescent="0.25">
      <c r="A8" s="69" t="s">
        <v>6</v>
      </c>
      <c r="B8" s="74"/>
      <c r="C8" s="74"/>
      <c r="D8" s="74"/>
      <c r="E8" s="74"/>
      <c r="F8" s="294" t="s">
        <v>7</v>
      </c>
      <c r="G8" s="292"/>
    </row>
    <row r="9" spans="1:16" x14ac:dyDescent="0.25">
      <c r="A9" s="280"/>
      <c r="B9" s="281"/>
      <c r="C9" s="281" t="s">
        <v>1511</v>
      </c>
      <c r="D9" s="281"/>
      <c r="E9" s="196"/>
      <c r="F9" s="9" t="s">
        <v>8</v>
      </c>
      <c r="G9" s="292"/>
    </row>
    <row r="10" spans="1:16" x14ac:dyDescent="0.25">
      <c r="A10" s="273"/>
      <c r="B10" s="274"/>
      <c r="C10" s="274" t="s">
        <v>1512</v>
      </c>
      <c r="D10" s="274"/>
      <c r="E10" s="197"/>
      <c r="F10" s="9"/>
      <c r="G10" s="292"/>
      <c r="P10">
        <v>1</v>
      </c>
    </row>
    <row r="11" spans="1:16" x14ac:dyDescent="0.25">
      <c r="A11" s="276"/>
      <c r="B11" s="277"/>
      <c r="C11" s="277" t="s">
        <v>506</v>
      </c>
      <c r="D11" s="277"/>
      <c r="E11" s="277"/>
      <c r="F11" s="10"/>
      <c r="G11" s="293"/>
    </row>
    <row r="12" spans="1:16" x14ac:dyDescent="0.25">
      <c r="A12" s="15" t="s">
        <v>11</v>
      </c>
      <c r="B12" s="15" t="s">
        <v>12</v>
      </c>
      <c r="C12" s="15" t="s">
        <v>13</v>
      </c>
      <c r="D12" s="15" t="s">
        <v>14</v>
      </c>
      <c r="E12" s="51" t="s">
        <v>15</v>
      </c>
      <c r="F12" s="55" t="s">
        <v>16</v>
      </c>
      <c r="G12" s="23"/>
    </row>
    <row r="13" spans="1:16" x14ac:dyDescent="0.25">
      <c r="A13" s="17">
        <v>16</v>
      </c>
      <c r="B13" s="41" t="s">
        <v>17</v>
      </c>
      <c r="C13" s="17" t="s">
        <v>1419</v>
      </c>
      <c r="D13" s="17"/>
      <c r="E13" s="17" t="s">
        <v>1420</v>
      </c>
      <c r="F13" s="17"/>
      <c r="G13" s="23">
        <f>I13+I13*$H$66</f>
        <v>12.097999999999999</v>
      </c>
      <c r="H13" s="26">
        <v>0.60489999999999999</v>
      </c>
      <c r="I13" s="22">
        <f t="shared" ref="I13:I44" si="0">A13*H13</f>
        <v>9.6783999999999999</v>
      </c>
    </row>
    <row r="14" spans="1:16" x14ac:dyDescent="0.25">
      <c r="A14" s="17">
        <v>3</v>
      </c>
      <c r="B14" s="41" t="s">
        <v>17</v>
      </c>
      <c r="C14" s="17"/>
      <c r="D14" s="17"/>
      <c r="E14" s="17" t="s">
        <v>1462</v>
      </c>
      <c r="F14" s="17"/>
      <c r="G14" s="23">
        <f t="shared" ref="G14:G63" si="1">I14+I14*$H$66</f>
        <v>4.875</v>
      </c>
      <c r="H14" s="26">
        <v>1.3</v>
      </c>
      <c r="I14" s="22">
        <f t="shared" si="0"/>
        <v>3.9000000000000004</v>
      </c>
    </row>
    <row r="15" spans="1:16" x14ac:dyDescent="0.25">
      <c r="A15" s="17">
        <v>10</v>
      </c>
      <c r="B15" s="17" t="s">
        <v>18</v>
      </c>
      <c r="C15" s="17" t="s">
        <v>345</v>
      </c>
      <c r="D15" s="17" t="s">
        <v>1446</v>
      </c>
      <c r="E15" s="17" t="s">
        <v>1447</v>
      </c>
      <c r="F15" s="17"/>
      <c r="G15" s="23">
        <f t="shared" si="1"/>
        <v>8.0562499999999986</v>
      </c>
      <c r="H15" s="26">
        <v>0.64449999999999996</v>
      </c>
      <c r="I15" s="22">
        <f t="shared" si="0"/>
        <v>6.4449999999999994</v>
      </c>
    </row>
    <row r="16" spans="1:16" x14ac:dyDescent="0.25">
      <c r="A16" s="17">
        <v>3</v>
      </c>
      <c r="B16" s="17" t="s">
        <v>18</v>
      </c>
      <c r="C16" s="17" t="s">
        <v>360</v>
      </c>
      <c r="D16" s="17" t="s">
        <v>1442</v>
      </c>
      <c r="E16" s="17" t="s">
        <v>1443</v>
      </c>
      <c r="F16" s="17"/>
      <c r="G16" s="23">
        <f t="shared" si="1"/>
        <v>9.4612500000000015</v>
      </c>
      <c r="H16" s="26">
        <v>2.5230000000000001</v>
      </c>
      <c r="I16" s="22">
        <f t="shared" si="0"/>
        <v>7.5690000000000008</v>
      </c>
    </row>
    <row r="17" spans="1:10" x14ac:dyDescent="0.25">
      <c r="A17" s="17">
        <v>5</v>
      </c>
      <c r="B17" s="17" t="s">
        <v>18</v>
      </c>
      <c r="C17" s="17" t="s">
        <v>345</v>
      </c>
      <c r="D17" s="17" t="s">
        <v>1448</v>
      </c>
      <c r="E17" s="17" t="s">
        <v>1449</v>
      </c>
      <c r="F17" s="17"/>
      <c r="G17" s="23">
        <f t="shared" si="1"/>
        <v>1.55</v>
      </c>
      <c r="H17" s="26">
        <v>0.248</v>
      </c>
      <c r="I17" s="22">
        <f t="shared" si="0"/>
        <v>1.24</v>
      </c>
    </row>
    <row r="18" spans="1:10" x14ac:dyDescent="0.25">
      <c r="A18" s="17">
        <v>3</v>
      </c>
      <c r="B18" s="41" t="s">
        <v>18</v>
      </c>
      <c r="C18" s="17" t="s">
        <v>1421</v>
      </c>
      <c r="D18" s="17"/>
      <c r="E18" s="17" t="s">
        <v>1422</v>
      </c>
      <c r="F18" s="17"/>
      <c r="G18" s="23">
        <f t="shared" si="1"/>
        <v>2.9336249999999997</v>
      </c>
      <c r="H18" s="26">
        <v>0.7823</v>
      </c>
      <c r="I18" s="22">
        <f t="shared" si="0"/>
        <v>2.3468999999999998</v>
      </c>
    </row>
    <row r="19" spans="1:10" x14ac:dyDescent="0.25">
      <c r="A19" s="17">
        <v>3</v>
      </c>
      <c r="B19" s="41" t="s">
        <v>18</v>
      </c>
      <c r="C19" s="17"/>
      <c r="D19" s="17"/>
      <c r="E19" s="17" t="s">
        <v>35</v>
      </c>
      <c r="F19" s="17"/>
      <c r="G19" s="23">
        <f t="shared" si="1"/>
        <v>2.6249999999999996</v>
      </c>
      <c r="H19" s="26">
        <v>0.7</v>
      </c>
      <c r="I19" s="22">
        <f t="shared" si="0"/>
        <v>2.0999999999999996</v>
      </c>
    </row>
    <row r="20" spans="1:10" x14ac:dyDescent="0.25">
      <c r="A20" s="17">
        <v>4</v>
      </c>
      <c r="B20" s="41" t="s">
        <v>18</v>
      </c>
      <c r="C20" s="17"/>
      <c r="D20" s="17"/>
      <c r="E20" s="17" t="s">
        <v>655</v>
      </c>
      <c r="F20" s="17"/>
      <c r="G20" s="23">
        <f t="shared" si="1"/>
        <v>4.75</v>
      </c>
      <c r="H20" s="26">
        <v>0.95</v>
      </c>
      <c r="I20" s="22">
        <f t="shared" si="0"/>
        <v>3.8</v>
      </c>
    </row>
    <row r="21" spans="1:10" x14ac:dyDescent="0.25">
      <c r="A21" s="17">
        <v>12</v>
      </c>
      <c r="B21" s="41" t="s">
        <v>18</v>
      </c>
      <c r="C21" s="17" t="s">
        <v>1423</v>
      </c>
      <c r="D21" s="17"/>
      <c r="E21" s="17" t="s">
        <v>1424</v>
      </c>
      <c r="F21" s="17"/>
      <c r="G21" s="23">
        <f t="shared" si="1"/>
        <v>18.75</v>
      </c>
      <c r="H21" s="26">
        <v>1.25</v>
      </c>
      <c r="I21" s="22">
        <f t="shared" si="0"/>
        <v>15</v>
      </c>
    </row>
    <row r="22" spans="1:10" x14ac:dyDescent="0.25">
      <c r="A22" s="17">
        <v>20</v>
      </c>
      <c r="B22" s="41" t="s">
        <v>18</v>
      </c>
      <c r="C22" s="17"/>
      <c r="D22" s="17"/>
      <c r="E22" s="17" t="s">
        <v>1463</v>
      </c>
      <c r="F22" s="17"/>
      <c r="G22" s="23">
        <f t="shared" si="1"/>
        <v>27.5</v>
      </c>
      <c r="H22" s="26">
        <v>1.1000000000000001</v>
      </c>
      <c r="I22" s="22">
        <f t="shared" si="0"/>
        <v>22</v>
      </c>
    </row>
    <row r="23" spans="1:10" x14ac:dyDescent="0.25">
      <c r="A23" s="17">
        <v>3</v>
      </c>
      <c r="B23" s="41" t="s">
        <v>18</v>
      </c>
      <c r="C23" s="17"/>
      <c r="D23" s="17"/>
      <c r="E23" s="17" t="s">
        <v>1470</v>
      </c>
      <c r="F23" s="17"/>
      <c r="G23" s="23">
        <f t="shared" si="1"/>
        <v>30</v>
      </c>
      <c r="H23" s="26">
        <v>8</v>
      </c>
      <c r="I23" s="22">
        <f t="shared" si="0"/>
        <v>24</v>
      </c>
    </row>
    <row r="24" spans="1:10" x14ac:dyDescent="0.25">
      <c r="A24" s="17">
        <v>1</v>
      </c>
      <c r="B24" s="41" t="s">
        <v>18</v>
      </c>
      <c r="C24" s="17"/>
      <c r="D24" s="17"/>
      <c r="E24" s="17" t="s">
        <v>1471</v>
      </c>
      <c r="F24" s="17"/>
      <c r="G24" s="23">
        <f t="shared" si="1"/>
        <v>10</v>
      </c>
      <c r="H24" s="26">
        <v>8</v>
      </c>
      <c r="I24" s="22">
        <f t="shared" si="0"/>
        <v>8</v>
      </c>
    </row>
    <row r="25" spans="1:10" x14ac:dyDescent="0.25">
      <c r="A25" s="17">
        <v>1</v>
      </c>
      <c r="B25" s="41" t="s">
        <v>18</v>
      </c>
      <c r="C25" s="17" t="s">
        <v>1071</v>
      </c>
      <c r="D25" s="17"/>
      <c r="E25" s="17" t="s">
        <v>1473</v>
      </c>
      <c r="F25" s="17"/>
      <c r="G25" s="23">
        <f t="shared" si="1"/>
        <v>43.75</v>
      </c>
      <c r="H25" s="26">
        <v>35</v>
      </c>
      <c r="I25" s="22">
        <f t="shared" si="0"/>
        <v>35</v>
      </c>
    </row>
    <row r="26" spans="1:10" x14ac:dyDescent="0.25">
      <c r="A26" s="17">
        <v>1</v>
      </c>
      <c r="B26" s="41" t="s">
        <v>18</v>
      </c>
      <c r="C26" s="17" t="s">
        <v>1071</v>
      </c>
      <c r="D26" s="17"/>
      <c r="E26" s="17" t="s">
        <v>1474</v>
      </c>
      <c r="F26" s="17"/>
      <c r="G26" s="23">
        <f t="shared" si="1"/>
        <v>43.75</v>
      </c>
      <c r="H26" s="26">
        <v>35</v>
      </c>
      <c r="I26" s="22">
        <f t="shared" si="0"/>
        <v>35</v>
      </c>
    </row>
    <row r="27" spans="1:10" x14ac:dyDescent="0.25">
      <c r="A27" s="17">
        <v>2</v>
      </c>
      <c r="B27" s="41" t="s">
        <v>18</v>
      </c>
      <c r="C27" s="17" t="s">
        <v>1425</v>
      </c>
      <c r="D27" s="17"/>
      <c r="E27" s="17" t="s">
        <v>1426</v>
      </c>
      <c r="F27" s="17"/>
      <c r="G27" s="23">
        <f t="shared" si="1"/>
        <v>20</v>
      </c>
      <c r="H27" s="26">
        <v>8</v>
      </c>
      <c r="I27" s="22">
        <f t="shared" si="0"/>
        <v>16</v>
      </c>
    </row>
    <row r="28" spans="1:10" x14ac:dyDescent="0.25">
      <c r="A28" s="17">
        <v>1</v>
      </c>
      <c r="B28" s="41" t="s">
        <v>18</v>
      </c>
      <c r="C28" s="17" t="s">
        <v>1427</v>
      </c>
      <c r="D28" s="17"/>
      <c r="E28" s="17" t="s">
        <v>1428</v>
      </c>
      <c r="F28" s="17"/>
      <c r="G28" s="23">
        <f t="shared" si="1"/>
        <v>10</v>
      </c>
      <c r="H28" s="26">
        <v>8</v>
      </c>
      <c r="I28" s="22">
        <f t="shared" si="0"/>
        <v>8</v>
      </c>
    </row>
    <row r="29" spans="1:10" s="285" customFormat="1" x14ac:dyDescent="0.25">
      <c r="A29" s="287">
        <v>2</v>
      </c>
      <c r="B29" s="284" t="s">
        <v>18</v>
      </c>
      <c r="C29" s="287" t="s">
        <v>1429</v>
      </c>
      <c r="D29" s="288"/>
      <c r="E29" s="287" t="s">
        <v>512</v>
      </c>
      <c r="F29" s="288"/>
      <c r="G29" s="23">
        <f t="shared" si="1"/>
        <v>162.5</v>
      </c>
      <c r="H29" s="290">
        <v>65</v>
      </c>
      <c r="I29" s="22">
        <f t="shared" si="0"/>
        <v>130</v>
      </c>
    </row>
    <row r="30" spans="1:10" s="285" customFormat="1" x14ac:dyDescent="0.25">
      <c r="A30" s="287">
        <v>1</v>
      </c>
      <c r="B30" s="284" t="s">
        <v>18</v>
      </c>
      <c r="C30" s="287" t="s">
        <v>1430</v>
      </c>
      <c r="D30" s="288"/>
      <c r="E30" s="287" t="s">
        <v>1431</v>
      </c>
      <c r="F30" s="288"/>
      <c r="G30" s="23">
        <f t="shared" si="1"/>
        <v>81.25</v>
      </c>
      <c r="H30" s="290">
        <v>65</v>
      </c>
      <c r="I30" s="22">
        <f t="shared" si="0"/>
        <v>65</v>
      </c>
    </row>
    <row r="31" spans="1:10" s="285" customFormat="1" x14ac:dyDescent="0.25">
      <c r="A31" s="287">
        <v>1</v>
      </c>
      <c r="B31" s="284" t="s">
        <v>18</v>
      </c>
      <c r="C31" s="287" t="s">
        <v>1432</v>
      </c>
      <c r="D31" s="288" t="s">
        <v>1469</v>
      </c>
      <c r="E31" s="287" t="s">
        <v>1433</v>
      </c>
      <c r="F31" s="288"/>
      <c r="G31" s="23">
        <f t="shared" si="1"/>
        <v>12.225</v>
      </c>
      <c r="H31" s="290">
        <v>9.7799999999999994</v>
      </c>
      <c r="I31" s="22">
        <f t="shared" si="0"/>
        <v>9.7799999999999994</v>
      </c>
      <c r="J31" s="286"/>
    </row>
    <row r="32" spans="1:10" x14ac:dyDescent="0.25">
      <c r="A32" s="17">
        <v>3</v>
      </c>
      <c r="B32" s="17" t="s">
        <v>18</v>
      </c>
      <c r="C32" s="17" t="s">
        <v>360</v>
      </c>
      <c r="D32" s="17" t="s">
        <v>361</v>
      </c>
      <c r="E32" s="17" t="s">
        <v>362</v>
      </c>
      <c r="F32" s="17"/>
      <c r="G32" s="23">
        <f t="shared" si="1"/>
        <v>82.5</v>
      </c>
      <c r="H32" s="26">
        <v>22</v>
      </c>
      <c r="I32" s="22">
        <f t="shared" si="0"/>
        <v>66</v>
      </c>
    </row>
    <row r="33" spans="1:9" x14ac:dyDescent="0.25">
      <c r="A33" s="17">
        <v>3</v>
      </c>
      <c r="B33" s="17" t="s">
        <v>18</v>
      </c>
      <c r="C33" s="17" t="s">
        <v>360</v>
      </c>
      <c r="D33" s="17" t="s">
        <v>363</v>
      </c>
      <c r="E33" s="17" t="s">
        <v>364</v>
      </c>
      <c r="F33" s="17"/>
      <c r="G33" s="23">
        <f t="shared" si="1"/>
        <v>82.5</v>
      </c>
      <c r="H33" s="26">
        <v>22</v>
      </c>
      <c r="I33" s="22">
        <f t="shared" si="0"/>
        <v>66</v>
      </c>
    </row>
    <row r="34" spans="1:9" x14ac:dyDescent="0.25">
      <c r="A34" s="17">
        <v>1</v>
      </c>
      <c r="B34" s="17" t="s">
        <v>18</v>
      </c>
      <c r="C34" s="17"/>
      <c r="D34" s="17"/>
      <c r="E34" s="17" t="s">
        <v>1472</v>
      </c>
      <c r="F34" s="17"/>
      <c r="G34" s="23">
        <f t="shared" si="1"/>
        <v>22.5</v>
      </c>
      <c r="H34" s="26">
        <v>18</v>
      </c>
      <c r="I34" s="22">
        <f t="shared" si="0"/>
        <v>18</v>
      </c>
    </row>
    <row r="35" spans="1:9" s="285" customFormat="1" x14ac:dyDescent="0.25">
      <c r="A35" s="287">
        <v>1</v>
      </c>
      <c r="B35" s="284" t="s">
        <v>18</v>
      </c>
      <c r="C35" s="287" t="s">
        <v>1434</v>
      </c>
      <c r="D35" s="288"/>
      <c r="E35" s="287" t="s">
        <v>1435</v>
      </c>
      <c r="F35" s="288"/>
      <c r="G35" s="23">
        <f t="shared" si="1"/>
        <v>50.887500000000003</v>
      </c>
      <c r="H35" s="290">
        <v>40.71</v>
      </c>
      <c r="I35" s="22">
        <f t="shared" si="0"/>
        <v>40.71</v>
      </c>
    </row>
    <row r="36" spans="1:9" x14ac:dyDescent="0.25">
      <c r="A36" s="17">
        <v>3</v>
      </c>
      <c r="B36" s="41" t="s">
        <v>18</v>
      </c>
      <c r="C36" s="17" t="s">
        <v>360</v>
      </c>
      <c r="D36" s="17" t="s">
        <v>1436</v>
      </c>
      <c r="E36" s="17" t="s">
        <v>1437</v>
      </c>
      <c r="F36" s="17"/>
      <c r="G36" s="23">
        <f t="shared" si="1"/>
        <v>21.675000000000001</v>
      </c>
      <c r="H36" s="26">
        <v>5.78</v>
      </c>
      <c r="I36" s="22">
        <f t="shared" si="0"/>
        <v>17.34</v>
      </c>
    </row>
    <row r="37" spans="1:9" x14ac:dyDescent="0.25">
      <c r="A37" s="17">
        <v>6</v>
      </c>
      <c r="B37" s="41" t="s">
        <v>18</v>
      </c>
      <c r="C37" s="17" t="s">
        <v>360</v>
      </c>
      <c r="D37" s="17" t="s">
        <v>1438</v>
      </c>
      <c r="E37" s="17" t="s">
        <v>1439</v>
      </c>
      <c r="F37" s="17"/>
      <c r="G37" s="23">
        <f t="shared" si="1"/>
        <v>21.825000000000003</v>
      </c>
      <c r="H37" s="26">
        <v>2.91</v>
      </c>
      <c r="I37" s="22">
        <f t="shared" si="0"/>
        <v>17.46</v>
      </c>
    </row>
    <row r="38" spans="1:9" x14ac:dyDescent="0.25">
      <c r="A38" s="17">
        <v>2</v>
      </c>
      <c r="B38" s="17" t="s">
        <v>18</v>
      </c>
      <c r="C38" s="17" t="s">
        <v>360</v>
      </c>
      <c r="D38" s="17" t="s">
        <v>1440</v>
      </c>
      <c r="E38" s="17" t="s">
        <v>1441</v>
      </c>
      <c r="F38" s="17"/>
      <c r="G38" s="23">
        <f t="shared" si="1"/>
        <v>4.8</v>
      </c>
      <c r="H38" s="26">
        <v>1.92</v>
      </c>
      <c r="I38" s="22">
        <f t="shared" si="0"/>
        <v>3.84</v>
      </c>
    </row>
    <row r="39" spans="1:9" x14ac:dyDescent="0.25">
      <c r="A39" s="17">
        <v>1</v>
      </c>
      <c r="B39" s="17" t="s">
        <v>18</v>
      </c>
      <c r="C39" s="17" t="s">
        <v>549</v>
      </c>
      <c r="D39" s="17" t="s">
        <v>1444</v>
      </c>
      <c r="E39" s="17" t="s">
        <v>1445</v>
      </c>
      <c r="F39" s="17"/>
      <c r="G39" s="23">
        <f t="shared" si="1"/>
        <v>30.575000000000003</v>
      </c>
      <c r="H39" s="26">
        <v>24.46</v>
      </c>
      <c r="I39" s="22">
        <f t="shared" si="0"/>
        <v>24.46</v>
      </c>
    </row>
    <row r="40" spans="1:9" x14ac:dyDescent="0.25">
      <c r="A40" s="44">
        <v>3</v>
      </c>
      <c r="B40" s="97" t="s">
        <v>18</v>
      </c>
      <c r="C40" s="44" t="s">
        <v>493</v>
      </c>
      <c r="D40" s="44" t="s">
        <v>496</v>
      </c>
      <c r="E40" s="44" t="s">
        <v>1460</v>
      </c>
      <c r="F40" s="17"/>
      <c r="G40" s="23">
        <f t="shared" si="1"/>
        <v>28.125</v>
      </c>
      <c r="H40" s="26">
        <v>7.5</v>
      </c>
      <c r="I40" s="22">
        <f t="shared" si="0"/>
        <v>22.5</v>
      </c>
    </row>
    <row r="41" spans="1:9" x14ac:dyDescent="0.25">
      <c r="A41" s="44">
        <v>2</v>
      </c>
      <c r="B41" s="44" t="s">
        <v>18</v>
      </c>
      <c r="C41" s="44" t="s">
        <v>493</v>
      </c>
      <c r="D41" s="17" t="s">
        <v>496</v>
      </c>
      <c r="E41" s="44" t="s">
        <v>724</v>
      </c>
      <c r="F41" s="17"/>
      <c r="G41" s="23">
        <f t="shared" si="1"/>
        <v>7</v>
      </c>
      <c r="H41" s="26">
        <v>2.8</v>
      </c>
      <c r="I41" s="22">
        <f t="shared" si="0"/>
        <v>5.6</v>
      </c>
    </row>
    <row r="42" spans="1:9" x14ac:dyDescent="0.25">
      <c r="A42" s="17">
        <v>1</v>
      </c>
      <c r="B42" s="17" t="s">
        <v>18</v>
      </c>
      <c r="C42" s="17" t="s">
        <v>493</v>
      </c>
      <c r="D42" s="17" t="s">
        <v>496</v>
      </c>
      <c r="E42" s="17" t="s">
        <v>404</v>
      </c>
      <c r="F42" s="17"/>
      <c r="G42" s="23">
        <f t="shared" si="1"/>
        <v>1.375</v>
      </c>
      <c r="H42" s="26">
        <v>1.1000000000000001</v>
      </c>
      <c r="I42" s="22">
        <f t="shared" si="0"/>
        <v>1.1000000000000001</v>
      </c>
    </row>
    <row r="43" spans="1:9" x14ac:dyDescent="0.25">
      <c r="A43" s="17">
        <v>2</v>
      </c>
      <c r="B43" s="17" t="s">
        <v>18</v>
      </c>
      <c r="C43" s="17" t="s">
        <v>493</v>
      </c>
      <c r="D43" s="17" t="s">
        <v>496</v>
      </c>
      <c r="E43" s="17" t="s">
        <v>719</v>
      </c>
      <c r="F43" s="17"/>
      <c r="G43" s="23">
        <f t="shared" si="1"/>
        <v>7.75</v>
      </c>
      <c r="H43" s="26">
        <v>3.1</v>
      </c>
      <c r="I43" s="22">
        <f t="shared" si="0"/>
        <v>6.2</v>
      </c>
    </row>
    <row r="44" spans="1:9" x14ac:dyDescent="0.25">
      <c r="A44" s="17">
        <v>2</v>
      </c>
      <c r="B44" s="17" t="s">
        <v>18</v>
      </c>
      <c r="C44" s="17" t="s">
        <v>268</v>
      </c>
      <c r="D44" s="17">
        <v>14903</v>
      </c>
      <c r="E44" s="17" t="s">
        <v>441</v>
      </c>
      <c r="F44" s="17"/>
      <c r="G44" s="23">
        <f t="shared" si="1"/>
        <v>7.2119999999999997</v>
      </c>
      <c r="H44" s="26">
        <v>2.8847999999999998</v>
      </c>
      <c r="I44" s="22">
        <f t="shared" si="0"/>
        <v>5.7695999999999996</v>
      </c>
    </row>
    <row r="45" spans="1:9" x14ac:dyDescent="0.25">
      <c r="A45" s="17">
        <v>1</v>
      </c>
      <c r="B45" s="17" t="s">
        <v>18</v>
      </c>
      <c r="C45" s="17" t="s">
        <v>493</v>
      </c>
      <c r="D45" s="17" t="s">
        <v>496</v>
      </c>
      <c r="E45" s="17" t="s">
        <v>1461</v>
      </c>
      <c r="F45" s="17"/>
      <c r="G45" s="23">
        <f t="shared" si="1"/>
        <v>3.125</v>
      </c>
      <c r="H45" s="26">
        <v>2.5</v>
      </c>
      <c r="I45" s="22">
        <f t="shared" ref="I45:I63" si="2">A45*H45</f>
        <v>2.5</v>
      </c>
    </row>
    <row r="46" spans="1:9" x14ac:dyDescent="0.25">
      <c r="A46" s="17">
        <v>1</v>
      </c>
      <c r="B46" s="17" t="s">
        <v>18</v>
      </c>
      <c r="C46" s="17" t="s">
        <v>493</v>
      </c>
      <c r="D46" s="17" t="s">
        <v>496</v>
      </c>
      <c r="E46" s="17" t="s">
        <v>1194</v>
      </c>
      <c r="F46" s="17"/>
      <c r="G46" s="23">
        <f t="shared" si="1"/>
        <v>4.375</v>
      </c>
      <c r="H46" s="26">
        <v>3.5</v>
      </c>
      <c r="I46" s="22">
        <f t="shared" si="2"/>
        <v>3.5</v>
      </c>
    </row>
    <row r="47" spans="1:9" x14ac:dyDescent="0.25">
      <c r="A47" s="17">
        <v>3</v>
      </c>
      <c r="B47" s="17" t="s">
        <v>18</v>
      </c>
      <c r="C47" s="17" t="s">
        <v>360</v>
      </c>
      <c r="D47" s="17" t="s">
        <v>1450</v>
      </c>
      <c r="E47" s="17" t="s">
        <v>1451</v>
      </c>
      <c r="F47" s="17"/>
      <c r="G47" s="23">
        <f t="shared" si="1"/>
        <v>49.8</v>
      </c>
      <c r="H47" s="26">
        <v>13.28</v>
      </c>
      <c r="I47" s="22">
        <f t="shared" si="2"/>
        <v>39.839999999999996</v>
      </c>
    </row>
    <row r="48" spans="1:9" x14ac:dyDescent="0.25">
      <c r="A48" s="17">
        <v>1</v>
      </c>
      <c r="B48" s="17" t="s">
        <v>18</v>
      </c>
      <c r="C48" s="17" t="s">
        <v>360</v>
      </c>
      <c r="D48" s="17" t="s">
        <v>952</v>
      </c>
      <c r="E48" s="17" t="s">
        <v>953</v>
      </c>
      <c r="F48" s="17"/>
      <c r="G48" s="23">
        <f t="shared" si="1"/>
        <v>44.0625</v>
      </c>
      <c r="H48" s="26">
        <v>35.25</v>
      </c>
      <c r="I48" s="22">
        <f t="shared" si="2"/>
        <v>35.25</v>
      </c>
    </row>
    <row r="49" spans="1:9" x14ac:dyDescent="0.25">
      <c r="A49" s="17">
        <v>1</v>
      </c>
      <c r="B49" s="17" t="s">
        <v>18</v>
      </c>
      <c r="C49" s="17" t="s">
        <v>571</v>
      </c>
      <c r="D49" s="17" t="s">
        <v>1452</v>
      </c>
      <c r="E49" s="17" t="s">
        <v>1453</v>
      </c>
      <c r="F49" s="17"/>
      <c r="G49" s="23">
        <f t="shared" si="1"/>
        <v>46.488750000000003</v>
      </c>
      <c r="H49" s="26">
        <v>37.191000000000003</v>
      </c>
      <c r="I49" s="22">
        <f t="shared" si="2"/>
        <v>37.191000000000003</v>
      </c>
    </row>
    <row r="50" spans="1:9" x14ac:dyDescent="0.25">
      <c r="A50" s="17">
        <v>20</v>
      </c>
      <c r="B50" s="17" t="s">
        <v>17</v>
      </c>
      <c r="C50" s="17"/>
      <c r="D50" s="17"/>
      <c r="E50" s="17" t="s">
        <v>1454</v>
      </c>
      <c r="F50" s="17"/>
      <c r="G50" s="23">
        <f t="shared" si="1"/>
        <v>47.5</v>
      </c>
      <c r="H50" s="26">
        <v>1.9</v>
      </c>
      <c r="I50" s="22">
        <f t="shared" si="2"/>
        <v>38</v>
      </c>
    </row>
    <row r="51" spans="1:9" x14ac:dyDescent="0.25">
      <c r="A51" s="17">
        <v>20</v>
      </c>
      <c r="B51" s="17" t="s">
        <v>17</v>
      </c>
      <c r="C51" s="17"/>
      <c r="D51" s="17"/>
      <c r="E51" s="17" t="s">
        <v>1455</v>
      </c>
      <c r="F51" s="17"/>
      <c r="G51" s="23">
        <f t="shared" si="1"/>
        <v>42.5</v>
      </c>
      <c r="H51" s="26">
        <v>1.7</v>
      </c>
      <c r="I51" s="22">
        <f t="shared" si="2"/>
        <v>34</v>
      </c>
    </row>
    <row r="52" spans="1:9" x14ac:dyDescent="0.25">
      <c r="A52" s="17">
        <v>140</v>
      </c>
      <c r="B52" s="17" t="s">
        <v>17</v>
      </c>
      <c r="C52" s="17"/>
      <c r="D52" s="17"/>
      <c r="E52" s="17" t="s">
        <v>64</v>
      </c>
      <c r="F52" s="17"/>
      <c r="G52" s="23">
        <f t="shared" si="1"/>
        <v>22.75</v>
      </c>
      <c r="H52" s="26">
        <v>0.13</v>
      </c>
      <c r="I52" s="22">
        <f t="shared" si="2"/>
        <v>18.2</v>
      </c>
    </row>
    <row r="53" spans="1:9" x14ac:dyDescent="0.25">
      <c r="A53" s="17">
        <v>30</v>
      </c>
      <c r="B53" s="17" t="s">
        <v>17</v>
      </c>
      <c r="C53" s="17"/>
      <c r="D53" s="17"/>
      <c r="E53" s="17" t="s">
        <v>65</v>
      </c>
      <c r="F53" s="17"/>
      <c r="G53" s="23">
        <f t="shared" si="1"/>
        <v>9.375</v>
      </c>
      <c r="H53" s="26">
        <v>0.25</v>
      </c>
      <c r="I53" s="22">
        <f t="shared" si="2"/>
        <v>7.5</v>
      </c>
    </row>
    <row r="54" spans="1:9" x14ac:dyDescent="0.25">
      <c r="A54" s="17">
        <v>50</v>
      </c>
      <c r="B54" s="17" t="s">
        <v>17</v>
      </c>
      <c r="C54" s="17"/>
      <c r="D54" s="17"/>
      <c r="E54" s="17" t="s">
        <v>607</v>
      </c>
      <c r="F54" s="17"/>
      <c r="G54" s="23">
        <f t="shared" si="1"/>
        <v>28.125</v>
      </c>
      <c r="H54" s="26">
        <v>0.45</v>
      </c>
      <c r="I54" s="22">
        <f t="shared" si="2"/>
        <v>22.5</v>
      </c>
    </row>
    <row r="55" spans="1:9" x14ac:dyDescent="0.25">
      <c r="A55" s="17">
        <v>25</v>
      </c>
      <c r="B55" s="17" t="s">
        <v>17</v>
      </c>
      <c r="C55" s="17"/>
      <c r="D55" s="17"/>
      <c r="E55" s="17" t="s">
        <v>1466</v>
      </c>
      <c r="F55" s="17"/>
      <c r="G55" s="23">
        <f t="shared" si="1"/>
        <v>19.6875</v>
      </c>
      <c r="H55" s="26">
        <v>0.63</v>
      </c>
      <c r="I55" s="22">
        <f t="shared" si="2"/>
        <v>15.75</v>
      </c>
    </row>
    <row r="56" spans="1:9" x14ac:dyDescent="0.25">
      <c r="A56" s="17">
        <v>1</v>
      </c>
      <c r="B56" s="17" t="s">
        <v>18</v>
      </c>
      <c r="C56" s="17"/>
      <c r="D56" s="17"/>
      <c r="E56" s="17" t="s">
        <v>1456</v>
      </c>
      <c r="F56" s="17"/>
      <c r="G56" s="23">
        <f t="shared" si="1"/>
        <v>50</v>
      </c>
      <c r="H56" s="26">
        <v>40</v>
      </c>
      <c r="I56" s="22">
        <f t="shared" si="2"/>
        <v>40</v>
      </c>
    </row>
    <row r="57" spans="1:9" x14ac:dyDescent="0.25">
      <c r="A57" s="17">
        <v>2</v>
      </c>
      <c r="B57" s="17" t="s">
        <v>18</v>
      </c>
      <c r="C57" s="17"/>
      <c r="D57" s="17"/>
      <c r="E57" s="17" t="s">
        <v>1457</v>
      </c>
      <c r="F57" s="17"/>
      <c r="G57" s="23">
        <f t="shared" si="1"/>
        <v>87.5</v>
      </c>
      <c r="H57" s="26">
        <v>35</v>
      </c>
      <c r="I57" s="22">
        <f t="shared" si="2"/>
        <v>70</v>
      </c>
    </row>
    <row r="58" spans="1:9" x14ac:dyDescent="0.25">
      <c r="A58" s="17">
        <v>5</v>
      </c>
      <c r="B58" s="17" t="s">
        <v>17</v>
      </c>
      <c r="C58" s="17"/>
      <c r="D58" s="17"/>
      <c r="E58" s="17" t="s">
        <v>408</v>
      </c>
      <c r="F58" s="17"/>
      <c r="G58" s="23">
        <f t="shared" si="1"/>
        <v>7.5</v>
      </c>
      <c r="H58" s="26">
        <v>1.2</v>
      </c>
      <c r="I58" s="22">
        <f t="shared" si="2"/>
        <v>6</v>
      </c>
    </row>
    <row r="59" spans="1:9" x14ac:dyDescent="0.25">
      <c r="A59" s="17">
        <v>1</v>
      </c>
      <c r="B59" s="17" t="s">
        <v>18</v>
      </c>
      <c r="C59" s="17" t="s">
        <v>1459</v>
      </c>
      <c r="D59" s="17"/>
      <c r="E59" s="17" t="s">
        <v>1458</v>
      </c>
      <c r="F59" s="17"/>
      <c r="G59" s="23">
        <f t="shared" si="1"/>
        <v>60</v>
      </c>
      <c r="H59" s="26">
        <v>48</v>
      </c>
      <c r="I59" s="22">
        <f t="shared" si="2"/>
        <v>48</v>
      </c>
    </row>
    <row r="60" spans="1:9" x14ac:dyDescent="0.25">
      <c r="A60" s="44">
        <v>3</v>
      </c>
      <c r="B60" s="44" t="s">
        <v>18</v>
      </c>
      <c r="C60" s="17"/>
      <c r="D60" s="17"/>
      <c r="E60" s="44" t="s">
        <v>1464</v>
      </c>
      <c r="F60" s="17"/>
      <c r="G60" s="23">
        <f t="shared" si="1"/>
        <v>5.625</v>
      </c>
      <c r="H60" s="26">
        <v>1.5</v>
      </c>
      <c r="I60" s="22">
        <f t="shared" si="2"/>
        <v>4.5</v>
      </c>
    </row>
    <row r="61" spans="1:9" x14ac:dyDescent="0.25">
      <c r="A61" s="17">
        <v>1</v>
      </c>
      <c r="B61" s="17"/>
      <c r="C61" s="17"/>
      <c r="D61" s="17"/>
      <c r="E61" s="44" t="s">
        <v>1465</v>
      </c>
      <c r="F61" s="17"/>
      <c r="G61" s="23">
        <f t="shared" si="1"/>
        <v>37.5</v>
      </c>
      <c r="H61" s="26">
        <v>30</v>
      </c>
      <c r="I61" s="22">
        <f t="shared" si="2"/>
        <v>30</v>
      </c>
    </row>
    <row r="62" spans="1:9" x14ac:dyDescent="0.25">
      <c r="A62" s="17">
        <v>10</v>
      </c>
      <c r="B62" s="17" t="s">
        <v>17</v>
      </c>
      <c r="C62" s="17"/>
      <c r="D62" s="17"/>
      <c r="E62" s="17" t="s">
        <v>1467</v>
      </c>
      <c r="F62" s="17"/>
      <c r="G62" s="23">
        <f t="shared" si="1"/>
        <v>13.75</v>
      </c>
      <c r="H62" s="26">
        <v>1.1000000000000001</v>
      </c>
      <c r="I62" s="22">
        <f t="shared" si="2"/>
        <v>11</v>
      </c>
    </row>
    <row r="63" spans="1:9" x14ac:dyDescent="0.25">
      <c r="A63" s="17">
        <v>15</v>
      </c>
      <c r="B63" s="17" t="s">
        <v>17</v>
      </c>
      <c r="C63" s="17"/>
      <c r="D63" s="17"/>
      <c r="E63" s="17" t="s">
        <v>1468</v>
      </c>
      <c r="F63" s="17"/>
      <c r="G63" s="23">
        <f t="shared" si="1"/>
        <v>11.25</v>
      </c>
      <c r="H63" s="26">
        <v>0.6</v>
      </c>
      <c r="I63" s="22">
        <f t="shared" si="2"/>
        <v>9</v>
      </c>
    </row>
    <row r="64" spans="1:9" x14ac:dyDescent="0.25">
      <c r="A64" s="64"/>
      <c r="B64" s="25"/>
      <c r="C64" s="25"/>
      <c r="D64" s="25"/>
      <c r="E64" s="55"/>
      <c r="F64" s="56" t="s">
        <v>411</v>
      </c>
      <c r="G64" s="23">
        <f>SUM(G13:G63)</f>
        <v>1465.7123750000001</v>
      </c>
      <c r="H64" s="26"/>
    </row>
    <row r="65" spans="1:9" x14ac:dyDescent="0.25">
      <c r="A65" s="25"/>
      <c r="B65" s="25"/>
      <c r="C65" s="25"/>
      <c r="D65" s="25"/>
      <c r="E65" s="25"/>
      <c r="F65" s="57"/>
      <c r="G65" s="23"/>
      <c r="H65" s="26"/>
      <c r="I65" s="22">
        <f>SUM(I13:I64)</f>
        <v>1172.5699000000004</v>
      </c>
    </row>
    <row r="66" spans="1:9" x14ac:dyDescent="0.25">
      <c r="A66" s="25"/>
      <c r="B66" s="25"/>
      <c r="C66" s="25"/>
      <c r="D66" s="25"/>
      <c r="E66" s="25"/>
      <c r="F66" s="25"/>
      <c r="G66" s="23"/>
      <c r="H66" s="66">
        <v>0.25</v>
      </c>
      <c r="I66" s="22">
        <f>I65*H66+I65</f>
        <v>1465.7123750000005</v>
      </c>
    </row>
    <row r="67" spans="1:9" x14ac:dyDescent="0.25">
      <c r="A67" s="5" t="s">
        <v>20</v>
      </c>
      <c r="B67" s="25"/>
      <c r="C67" s="25"/>
      <c r="D67" s="25"/>
      <c r="E67" s="58"/>
      <c r="F67" s="218" t="s">
        <v>21</v>
      </c>
      <c r="G67" s="291"/>
    </row>
    <row r="68" spans="1:9" x14ac:dyDescent="0.25">
      <c r="A68" s="289"/>
      <c r="B68" s="39"/>
      <c r="C68" s="39"/>
      <c r="D68" s="39"/>
      <c r="E68" s="39"/>
      <c r="F68" s="202"/>
      <c r="G68" s="292"/>
    </row>
    <row r="69" spans="1:9" x14ac:dyDescent="0.25">
      <c r="A69" s="29" t="s">
        <v>22</v>
      </c>
      <c r="B69" s="30"/>
      <c r="C69" s="30"/>
      <c r="D69" s="30"/>
      <c r="E69" s="30"/>
      <c r="F69" s="204"/>
      <c r="G69" s="292"/>
    </row>
    <row r="70" spans="1:9" x14ac:dyDescent="0.25">
      <c r="A70" s="35"/>
      <c r="B70" s="36"/>
      <c r="C70" s="36"/>
      <c r="D70" s="36"/>
      <c r="E70" s="36"/>
      <c r="F70" s="202" t="s">
        <v>23</v>
      </c>
      <c r="G70" s="292"/>
    </row>
    <row r="71" spans="1:9" x14ac:dyDescent="0.25">
      <c r="A71" s="29" t="s">
        <v>1516</v>
      </c>
      <c r="B71" s="30"/>
      <c r="C71" s="30"/>
      <c r="D71" s="30"/>
      <c r="E71" s="30"/>
      <c r="F71" s="204"/>
      <c r="G71" s="292"/>
    </row>
    <row r="72" spans="1:9" x14ac:dyDescent="0.25">
      <c r="A72" s="38"/>
      <c r="B72" s="39"/>
      <c r="C72" s="39"/>
      <c r="D72" s="39"/>
      <c r="E72" s="39"/>
      <c r="F72" s="38"/>
      <c r="G72" s="293"/>
    </row>
    <row r="73" spans="1:9" ht="83.45" customHeight="1" x14ac:dyDescent="0.25"/>
    <row r="74" spans="1:9" x14ac:dyDescent="0.25">
      <c r="A74" s="108" t="s">
        <v>1510</v>
      </c>
    </row>
    <row r="76" spans="1:9" x14ac:dyDescent="0.25">
      <c r="C76" s="17" t="s">
        <v>1475</v>
      </c>
      <c r="D76" s="17">
        <v>2</v>
      </c>
      <c r="E76" s="17" t="s">
        <v>1476</v>
      </c>
      <c r="F76" s="23"/>
      <c r="G76" s="23"/>
    </row>
    <row r="77" spans="1:9" x14ac:dyDescent="0.25">
      <c r="C77" s="17" t="s">
        <v>1477</v>
      </c>
      <c r="D77" s="17">
        <v>2.5</v>
      </c>
      <c r="E77" s="17" t="s">
        <v>1478</v>
      </c>
      <c r="F77" s="64"/>
      <c r="G77" s="23"/>
    </row>
    <row r="78" spans="1:9" x14ac:dyDescent="0.25">
      <c r="C78" s="17" t="s">
        <v>1479</v>
      </c>
      <c r="D78" s="17">
        <v>6</v>
      </c>
      <c r="E78" s="17" t="s">
        <v>1480</v>
      </c>
      <c r="F78" s="64"/>
      <c r="G78" s="23"/>
    </row>
    <row r="79" spans="1:9" x14ac:dyDescent="0.25">
      <c r="C79" s="17" t="s">
        <v>1481</v>
      </c>
      <c r="D79" s="17">
        <v>4</v>
      </c>
      <c r="E79" s="17" t="s">
        <v>1482</v>
      </c>
      <c r="F79" s="17"/>
      <c r="G79" s="23"/>
    </row>
    <row r="80" spans="1:9" x14ac:dyDescent="0.25">
      <c r="C80" s="17" t="s">
        <v>1483</v>
      </c>
      <c r="D80" s="17">
        <v>1</v>
      </c>
      <c r="E80" s="17" t="s">
        <v>1484</v>
      </c>
      <c r="F80" s="64"/>
      <c r="G80" s="23"/>
    </row>
    <row r="81" spans="3:7" x14ac:dyDescent="0.25">
      <c r="C81" s="17" t="s">
        <v>1485</v>
      </c>
      <c r="D81" s="17">
        <v>2</v>
      </c>
      <c r="E81" s="17" t="s">
        <v>1486</v>
      </c>
      <c r="F81" s="17"/>
      <c r="G81" s="23"/>
    </row>
    <row r="82" spans="3:7" x14ac:dyDescent="0.25">
      <c r="C82" s="17" t="s">
        <v>1487</v>
      </c>
      <c r="D82" s="17">
        <v>1</v>
      </c>
      <c r="E82" s="17" t="s">
        <v>1488</v>
      </c>
      <c r="F82" s="17"/>
      <c r="G82" s="23"/>
    </row>
    <row r="83" spans="3:7" x14ac:dyDescent="0.25">
      <c r="C83" s="17" t="s">
        <v>979</v>
      </c>
      <c r="D83" s="17">
        <v>2</v>
      </c>
      <c r="E83" s="17" t="s">
        <v>1489</v>
      </c>
      <c r="F83" s="17"/>
      <c r="G83" s="23"/>
    </row>
    <row r="84" spans="3:7" x14ac:dyDescent="0.25">
      <c r="C84" s="17" t="s">
        <v>643</v>
      </c>
      <c r="D84" s="17">
        <v>2.5</v>
      </c>
      <c r="E84" s="17" t="s">
        <v>1490</v>
      </c>
      <c r="F84" s="17"/>
      <c r="G84" s="23"/>
    </row>
    <row r="85" spans="3:7" x14ac:dyDescent="0.25">
      <c r="C85" s="17" t="s">
        <v>1491</v>
      </c>
      <c r="D85" s="17">
        <v>3</v>
      </c>
      <c r="E85" s="17" t="s">
        <v>1492</v>
      </c>
      <c r="F85" s="17"/>
      <c r="G85" s="23"/>
    </row>
    <row r="86" spans="3:7" x14ac:dyDescent="0.25">
      <c r="C86" s="17" t="s">
        <v>1493</v>
      </c>
      <c r="D86" s="17">
        <v>6</v>
      </c>
      <c r="E86" s="17" t="s">
        <v>1494</v>
      </c>
      <c r="F86" s="17"/>
      <c r="G86" s="23"/>
    </row>
    <row r="87" spans="3:7" x14ac:dyDescent="0.25">
      <c r="C87" s="17" t="s">
        <v>1495</v>
      </c>
      <c r="D87" s="17">
        <v>7</v>
      </c>
      <c r="E87" s="17" t="s">
        <v>1496</v>
      </c>
      <c r="F87" s="17"/>
      <c r="G87" s="23"/>
    </row>
    <row r="88" spans="3:7" x14ac:dyDescent="0.25">
      <c r="C88" s="17" t="s">
        <v>1497</v>
      </c>
      <c r="D88" s="17">
        <v>3</v>
      </c>
      <c r="E88" s="17" t="s">
        <v>1496</v>
      </c>
      <c r="F88" s="17"/>
      <c r="G88" s="23"/>
    </row>
    <row r="89" spans="3:7" x14ac:dyDescent="0.25">
      <c r="C89" s="17" t="s">
        <v>1498</v>
      </c>
      <c r="D89" s="17">
        <v>8</v>
      </c>
      <c r="E89" s="17" t="s">
        <v>1499</v>
      </c>
      <c r="F89" s="17"/>
      <c r="G89" s="23"/>
    </row>
    <row r="90" spans="3:7" x14ac:dyDescent="0.25">
      <c r="C90" s="17" t="s">
        <v>1500</v>
      </c>
      <c r="D90" s="17">
        <v>3</v>
      </c>
      <c r="E90" s="17" t="s">
        <v>1501</v>
      </c>
      <c r="F90" s="17"/>
      <c r="G90" s="23"/>
    </row>
    <row r="91" spans="3:7" x14ac:dyDescent="0.25">
      <c r="C91" s="17" t="s">
        <v>1502</v>
      </c>
      <c r="D91" s="17">
        <v>1</v>
      </c>
      <c r="E91" s="17" t="s">
        <v>1503</v>
      </c>
      <c r="F91" s="17"/>
      <c r="G91" s="23"/>
    </row>
    <row r="92" spans="3:7" x14ac:dyDescent="0.25">
      <c r="C92" s="17" t="s">
        <v>1504</v>
      </c>
      <c r="D92" s="17">
        <v>5</v>
      </c>
      <c r="E92" s="17" t="s">
        <v>1505</v>
      </c>
      <c r="F92" s="17"/>
      <c r="G92" s="23"/>
    </row>
    <row r="93" spans="3:7" x14ac:dyDescent="0.25">
      <c r="C93" s="17" t="s">
        <v>1332</v>
      </c>
      <c r="D93" s="17">
        <v>5</v>
      </c>
      <c r="E93" s="17" t="s">
        <v>1506</v>
      </c>
      <c r="F93" s="17"/>
      <c r="G93" s="23"/>
    </row>
    <row r="94" spans="3:7" x14ac:dyDescent="0.25">
      <c r="C94" s="17" t="s">
        <v>1507</v>
      </c>
      <c r="D94" s="17">
        <v>2</v>
      </c>
      <c r="E94" s="17" t="s">
        <v>1508</v>
      </c>
      <c r="F94" s="17"/>
      <c r="G94" s="23"/>
    </row>
    <row r="95" spans="3:7" x14ac:dyDescent="0.25">
      <c r="C95" s="17"/>
      <c r="D95" s="17"/>
      <c r="E95" s="17"/>
      <c r="F95" s="17"/>
      <c r="G95" s="23"/>
    </row>
    <row r="96" spans="3:7" x14ac:dyDescent="0.25">
      <c r="C96" s="17" t="s">
        <v>627</v>
      </c>
      <c r="D96" s="17">
        <f>SUM(D76:D95)</f>
        <v>66</v>
      </c>
      <c r="E96" s="17" t="s">
        <v>1416</v>
      </c>
      <c r="F96" s="17"/>
      <c r="G96" s="23">
        <f>D96*23</f>
        <v>1518</v>
      </c>
    </row>
    <row r="97" spans="3:7" x14ac:dyDescent="0.25">
      <c r="C97" s="17"/>
      <c r="D97" s="17"/>
      <c r="E97" s="17"/>
      <c r="F97" s="17"/>
      <c r="G97" s="23"/>
    </row>
    <row r="98" spans="3:7" x14ac:dyDescent="0.25">
      <c r="C98" s="17"/>
      <c r="D98" s="17"/>
      <c r="E98" s="17"/>
      <c r="F98" s="17" t="s">
        <v>636</v>
      </c>
      <c r="G98" s="23">
        <f>I66</f>
        <v>1465.7123750000005</v>
      </c>
    </row>
    <row r="99" spans="3:7" x14ac:dyDescent="0.25">
      <c r="C99" s="17"/>
      <c r="D99" s="17"/>
      <c r="E99" s="17"/>
      <c r="F99" s="17" t="s">
        <v>412</v>
      </c>
      <c r="G99" s="23">
        <v>150</v>
      </c>
    </row>
    <row r="100" spans="3:7" x14ac:dyDescent="0.25">
      <c r="C100" s="17"/>
      <c r="D100" s="17"/>
      <c r="E100" s="17"/>
      <c r="F100" s="17"/>
      <c r="G100" s="23"/>
    </row>
    <row r="101" spans="3:7" x14ac:dyDescent="0.25">
      <c r="C101" s="17"/>
      <c r="D101" s="17"/>
      <c r="E101" s="17"/>
      <c r="F101" s="17"/>
      <c r="G101" s="23"/>
    </row>
    <row r="102" spans="3:7" x14ac:dyDescent="0.25">
      <c r="C102" s="17"/>
      <c r="D102" s="17"/>
      <c r="E102" s="17"/>
      <c r="F102" s="17" t="s">
        <v>411</v>
      </c>
      <c r="G102" s="23">
        <f>SUM(G96:G99)</f>
        <v>3133.7123750000005</v>
      </c>
    </row>
    <row r="103" spans="3:7" x14ac:dyDescent="0.25">
      <c r="C103" s="17"/>
      <c r="D103" s="17"/>
      <c r="E103" s="17"/>
      <c r="F103" s="17" t="s">
        <v>1509</v>
      </c>
      <c r="G103" s="23">
        <f>G102*10/100</f>
        <v>313.37123750000006</v>
      </c>
    </row>
    <row r="104" spans="3:7" x14ac:dyDescent="0.25">
      <c r="C104" s="17"/>
      <c r="D104" s="17"/>
      <c r="E104" s="17"/>
      <c r="F104" s="17"/>
      <c r="G104" s="23">
        <f>SUM(G102:G103)</f>
        <v>3447.0836125000005</v>
      </c>
    </row>
    <row r="105" spans="3:7" x14ac:dyDescent="0.25">
      <c r="C105" s="17"/>
      <c r="D105" s="17"/>
      <c r="E105" s="17"/>
      <c r="F105" s="17"/>
      <c r="G105" s="23"/>
    </row>
    <row r="106" spans="3:7" x14ac:dyDescent="0.25">
      <c r="C106" s="17"/>
      <c r="D106" s="17"/>
      <c r="E106" s="17" t="s">
        <v>1514</v>
      </c>
      <c r="F106" s="17" t="s">
        <v>1513</v>
      </c>
      <c r="G106" s="23">
        <v>1566</v>
      </c>
    </row>
    <row r="107" spans="3:7" x14ac:dyDescent="0.25">
      <c r="C107" s="17"/>
      <c r="D107" s="17"/>
      <c r="E107" s="17"/>
      <c r="F107" s="17" t="s">
        <v>1509</v>
      </c>
      <c r="G107" s="23">
        <f>G106*10/100</f>
        <v>156.6</v>
      </c>
    </row>
    <row r="108" spans="3:7" x14ac:dyDescent="0.25">
      <c r="C108" s="17"/>
      <c r="D108" s="17"/>
      <c r="E108" s="17"/>
      <c r="F108" s="17"/>
      <c r="G108" s="23">
        <f>SUM(G106:G107)</f>
        <v>1722.6</v>
      </c>
    </row>
  </sheetData>
  <mergeCells count="4">
    <mergeCell ref="A2:E2"/>
    <mergeCell ref="A3:E3"/>
    <mergeCell ref="A4:E4"/>
    <mergeCell ref="A5:E5"/>
  </mergeCells>
  <phoneticPr fontId="14" type="noConversion"/>
  <pageMargins left="0.70866141732283472" right="0.70866141732283472" top="0.74803149606299213" bottom="0.59055118110236227" header="0.31496062992125984" footer="0.31496062992125984"/>
  <pageSetup paperSize="9" scale="7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005E-E0AB-46CF-B0D6-89100E85C085}">
  <sheetPr>
    <pageSetUpPr fitToPage="1"/>
  </sheetPr>
  <dimension ref="A1:P59"/>
  <sheetViews>
    <sheetView workbookViewId="0">
      <selection activeCell="K17" sqref="K17"/>
    </sheetView>
  </sheetViews>
  <sheetFormatPr defaultRowHeight="15" x14ac:dyDescent="0.25"/>
  <cols>
    <col min="1" max="1" width="4.5703125" customWidth="1"/>
    <col min="2" max="2" width="4.140625" customWidth="1"/>
    <col min="3" max="3" width="18.7109375" customWidth="1"/>
    <col min="4" max="4" width="10.7109375" customWidth="1"/>
    <col min="5" max="5" width="28.85546875" customWidth="1"/>
    <col min="6" max="6" width="37.140625" customWidth="1"/>
    <col min="7" max="7" width="9.28515625" style="26" bestFit="1" customWidth="1"/>
    <col min="8" max="8" width="9.5703125" style="26" bestFit="1" customWidth="1"/>
    <col min="9" max="9" width="10.7109375" style="26" bestFit="1" customWidth="1"/>
    <col min="10" max="10" width="15.7109375" customWidth="1"/>
    <col min="11" max="11" width="14.7109375" customWidth="1"/>
    <col min="12" max="12" width="15.42578125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1287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226"/>
      <c r="B6" s="226"/>
      <c r="C6" s="226"/>
      <c r="D6" s="226"/>
      <c r="E6" s="226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229"/>
      <c r="B9" s="230"/>
      <c r="C9" s="230" t="s">
        <v>1295</v>
      </c>
      <c r="D9" s="230"/>
      <c r="E9" s="231"/>
      <c r="F9" s="9" t="s">
        <v>1297</v>
      </c>
    </row>
    <row r="10" spans="1:16" x14ac:dyDescent="0.25">
      <c r="A10" s="220"/>
      <c r="B10" s="221"/>
      <c r="C10" s="221" t="s">
        <v>1296</v>
      </c>
      <c r="D10" s="221"/>
      <c r="E10" s="222"/>
      <c r="F10" s="9" t="s">
        <v>90</v>
      </c>
      <c r="P10">
        <v>1</v>
      </c>
    </row>
    <row r="11" spans="1:16" x14ac:dyDescent="0.25">
      <c r="A11" s="223"/>
      <c r="B11" s="224"/>
      <c r="C11" s="224" t="s">
        <v>332</v>
      </c>
      <c r="D11" s="224"/>
      <c r="E11" s="225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17">
        <v>1</v>
      </c>
      <c r="B14" s="41" t="s">
        <v>18</v>
      </c>
      <c r="C14" s="17" t="s">
        <v>1289</v>
      </c>
      <c r="D14" s="17" t="s">
        <v>1290</v>
      </c>
      <c r="E14" s="17"/>
      <c r="F14" s="23">
        <v>140</v>
      </c>
      <c r="G14" s="26">
        <v>78.540000000000006</v>
      </c>
    </row>
    <row r="15" spans="1:16" x14ac:dyDescent="0.25">
      <c r="A15" s="17">
        <v>1</v>
      </c>
      <c r="B15" s="41" t="s">
        <v>18</v>
      </c>
      <c r="C15" s="17" t="s">
        <v>1291</v>
      </c>
      <c r="D15" s="17" t="s">
        <v>1292</v>
      </c>
      <c r="E15" s="17"/>
      <c r="F15" s="63">
        <v>70</v>
      </c>
      <c r="G15" s="26">
        <v>39.270000000000003</v>
      </c>
    </row>
    <row r="16" spans="1:16" x14ac:dyDescent="0.25">
      <c r="A16" s="17">
        <v>3</v>
      </c>
      <c r="B16" s="41" t="s">
        <v>18</v>
      </c>
      <c r="C16" s="17" t="s">
        <v>1293</v>
      </c>
      <c r="D16" s="17" t="s">
        <v>1294</v>
      </c>
      <c r="E16" s="17"/>
      <c r="F16" s="23">
        <v>190</v>
      </c>
      <c r="G16" s="26">
        <v>102</v>
      </c>
    </row>
    <row r="17" spans="1:10" x14ac:dyDescent="0.25">
      <c r="A17" s="47"/>
      <c r="B17" s="41"/>
      <c r="C17" s="17"/>
      <c r="D17" s="17"/>
      <c r="E17" s="49"/>
      <c r="F17" s="63"/>
    </row>
    <row r="18" spans="1:10" x14ac:dyDescent="0.25">
      <c r="A18" s="47"/>
      <c r="B18" s="41"/>
      <c r="C18" s="49"/>
      <c r="D18" s="17"/>
      <c r="E18" s="49" t="s">
        <v>1301</v>
      </c>
      <c r="F18" s="63">
        <f>SUM(F14:F17)</f>
        <v>400</v>
      </c>
      <c r="G18" s="26">
        <f>SUM(G14:G17)</f>
        <v>219.81</v>
      </c>
    </row>
    <row r="19" spans="1:10" x14ac:dyDescent="0.25">
      <c r="A19" s="47"/>
      <c r="B19" s="41"/>
      <c r="C19" s="49"/>
      <c r="D19" s="17"/>
      <c r="E19" s="49"/>
      <c r="F19" s="23"/>
      <c r="H19" s="50"/>
    </row>
    <row r="20" spans="1:10" x14ac:dyDescent="0.25">
      <c r="A20" s="47"/>
      <c r="B20" s="41"/>
      <c r="C20" s="17" t="s">
        <v>1300</v>
      </c>
      <c r="D20" s="17"/>
      <c r="E20" s="49"/>
      <c r="F20" s="23">
        <v>80</v>
      </c>
      <c r="H20" s="50"/>
    </row>
    <row r="21" spans="1:10" x14ac:dyDescent="0.25">
      <c r="A21" s="47"/>
      <c r="B21" s="41"/>
      <c r="C21" s="17" t="s">
        <v>1302</v>
      </c>
      <c r="D21" s="17"/>
      <c r="E21" s="49"/>
      <c r="F21" s="23">
        <v>430</v>
      </c>
      <c r="J21" s="50"/>
    </row>
    <row r="22" spans="1:10" x14ac:dyDescent="0.25">
      <c r="A22" s="47"/>
      <c r="B22" s="41"/>
      <c r="C22" s="17" t="s">
        <v>1299</v>
      </c>
      <c r="D22" s="17"/>
      <c r="E22" s="49"/>
      <c r="F22" s="23">
        <v>250</v>
      </c>
      <c r="H22" s="50"/>
    </row>
    <row r="23" spans="1:10" x14ac:dyDescent="0.25">
      <c r="A23" s="51"/>
      <c r="B23" s="41"/>
      <c r="C23" s="17" t="s">
        <v>1298</v>
      </c>
      <c r="D23" s="17"/>
      <c r="E23" s="17"/>
      <c r="F23" s="23">
        <v>45</v>
      </c>
    </row>
    <row r="24" spans="1:10" x14ac:dyDescent="0.25">
      <c r="A24" s="52"/>
      <c r="B24" s="53"/>
      <c r="C24" s="17"/>
      <c r="D24" s="17"/>
      <c r="E24" s="17"/>
      <c r="F24" s="23"/>
      <c r="H24" s="50"/>
    </row>
    <row r="25" spans="1:10" x14ac:dyDescent="0.25">
      <c r="A25" s="17"/>
      <c r="B25" s="17"/>
      <c r="C25" s="17"/>
      <c r="D25" s="17"/>
      <c r="E25" s="17"/>
      <c r="F25" s="23"/>
      <c r="H25" s="50"/>
    </row>
    <row r="26" spans="1:10" x14ac:dyDescent="0.25">
      <c r="A26" s="23"/>
      <c r="B26" s="17"/>
      <c r="C26" s="17"/>
      <c r="D26" s="17"/>
      <c r="E26" s="17" t="s">
        <v>499</v>
      </c>
      <c r="F26" s="23">
        <f>SUM(F18:F24)</f>
        <v>1205</v>
      </c>
    </row>
    <row r="27" spans="1:10" x14ac:dyDescent="0.25">
      <c r="A27" s="17"/>
      <c r="B27" s="17"/>
      <c r="C27" s="17"/>
      <c r="D27" s="17"/>
      <c r="E27" s="17"/>
      <c r="F27" s="23"/>
    </row>
    <row r="28" spans="1:10" x14ac:dyDescent="0.25">
      <c r="A28" s="17"/>
      <c r="B28" s="17"/>
      <c r="C28" s="17"/>
      <c r="D28" s="17"/>
      <c r="E28" s="17"/>
      <c r="F28" s="23"/>
    </row>
    <row r="29" spans="1:10" x14ac:dyDescent="0.25">
      <c r="A29" s="17"/>
      <c r="B29" s="17"/>
      <c r="C29" s="17"/>
      <c r="D29" s="17"/>
      <c r="E29" s="17"/>
      <c r="F29" s="23"/>
    </row>
    <row r="30" spans="1:10" x14ac:dyDescent="0.25">
      <c r="A30" s="17"/>
      <c r="B30" s="17"/>
      <c r="C30" s="17"/>
      <c r="D30" s="17"/>
      <c r="E30" s="17"/>
      <c r="F30" s="23"/>
    </row>
    <row r="31" spans="1:10" x14ac:dyDescent="0.25">
      <c r="A31" s="17"/>
      <c r="B31" s="17"/>
      <c r="C31" s="17"/>
      <c r="D31" s="17"/>
      <c r="E31" s="17"/>
      <c r="F31" s="17"/>
    </row>
    <row r="32" spans="1:10" x14ac:dyDescent="0.25">
      <c r="A32" s="17"/>
      <c r="B32" s="17"/>
      <c r="C32" s="17"/>
      <c r="D32" s="17"/>
      <c r="E32" s="17"/>
      <c r="F32" s="17"/>
    </row>
    <row r="33" spans="1:6" x14ac:dyDescent="0.25">
      <c r="A33" s="17"/>
      <c r="B33" s="17"/>
      <c r="C33" s="17"/>
      <c r="D33" s="17"/>
      <c r="E33" s="17"/>
      <c r="F33" s="17"/>
    </row>
    <row r="34" spans="1:6" x14ac:dyDescent="0.25">
      <c r="A34" s="17"/>
      <c r="B34" s="17"/>
      <c r="C34" s="17"/>
      <c r="D34" s="17"/>
      <c r="E34" s="17"/>
      <c r="F34" s="17"/>
    </row>
    <row r="35" spans="1:6" x14ac:dyDescent="0.25">
      <c r="A35" s="17"/>
      <c r="B35" s="17"/>
      <c r="C35" s="17"/>
      <c r="D35" s="17"/>
      <c r="E35" s="17"/>
      <c r="F35" s="17"/>
    </row>
    <row r="36" spans="1:6" x14ac:dyDescent="0.25">
      <c r="A36" s="17"/>
      <c r="B36" s="17"/>
      <c r="C36" s="17"/>
      <c r="D36" s="17"/>
      <c r="E36" s="17"/>
      <c r="F36" s="17"/>
    </row>
    <row r="37" spans="1:6" x14ac:dyDescent="0.25">
      <c r="A37" s="17"/>
      <c r="B37" s="17"/>
      <c r="C37" s="17"/>
      <c r="D37" s="17"/>
      <c r="E37" s="17"/>
      <c r="F37" s="17"/>
    </row>
    <row r="38" spans="1:6" x14ac:dyDescent="0.25">
      <c r="A38" s="17"/>
      <c r="B38" s="17"/>
      <c r="C38" s="17"/>
      <c r="D38" s="17"/>
      <c r="E38" s="17"/>
      <c r="F38" s="17"/>
    </row>
    <row r="39" spans="1:6" x14ac:dyDescent="0.25">
      <c r="A39" s="17"/>
      <c r="B39" s="17"/>
      <c r="C39" s="17"/>
      <c r="D39" s="17"/>
      <c r="E39" s="17"/>
      <c r="F39" s="17"/>
    </row>
    <row r="40" spans="1:6" x14ac:dyDescent="0.25">
      <c r="A40" s="17"/>
      <c r="B40" s="17"/>
      <c r="C40" s="17"/>
      <c r="D40" s="17"/>
      <c r="E40" s="17"/>
      <c r="F40" s="17"/>
    </row>
    <row r="41" spans="1:6" x14ac:dyDescent="0.25">
      <c r="A41" s="17"/>
      <c r="B41" s="17"/>
      <c r="C41" s="17"/>
      <c r="D41" s="17"/>
      <c r="E41" s="17"/>
      <c r="F41" s="23"/>
    </row>
    <row r="42" spans="1:6" x14ac:dyDescent="0.25">
      <c r="A42" s="17"/>
      <c r="B42" s="17"/>
      <c r="C42" s="17"/>
      <c r="D42" s="17"/>
      <c r="E42" s="17"/>
      <c r="F42" s="23"/>
    </row>
    <row r="43" spans="1:6" x14ac:dyDescent="0.25">
      <c r="A43" s="17"/>
      <c r="B43" s="17"/>
      <c r="C43" s="17"/>
      <c r="D43" s="17"/>
      <c r="E43" s="20"/>
      <c r="F43" s="21"/>
    </row>
    <row r="44" spans="1:6" x14ac:dyDescent="0.25">
      <c r="A44" s="25"/>
      <c r="B44" s="25"/>
      <c r="C44" s="25"/>
      <c r="D44" s="25"/>
      <c r="E44" s="55"/>
      <c r="F44" s="56"/>
    </row>
    <row r="45" spans="1:6" x14ac:dyDescent="0.25">
      <c r="A45" s="25"/>
      <c r="B45" s="25"/>
      <c r="C45" s="25"/>
      <c r="D45" s="25"/>
      <c r="E45" s="25"/>
      <c r="F45" s="57"/>
    </row>
    <row r="46" spans="1:6" x14ac:dyDescent="0.25">
      <c r="A46" s="25"/>
      <c r="B46" s="25"/>
      <c r="C46" s="25"/>
      <c r="D46" s="25"/>
      <c r="E46" s="25"/>
      <c r="F46" s="25"/>
    </row>
    <row r="47" spans="1:6" x14ac:dyDescent="0.25">
      <c r="A47" s="29" t="s">
        <v>20</v>
      </c>
      <c r="B47" s="30"/>
      <c r="C47" s="30"/>
      <c r="D47" s="30"/>
      <c r="E47" s="30"/>
      <c r="F47" s="31" t="s">
        <v>21</v>
      </c>
    </row>
    <row r="48" spans="1:6" x14ac:dyDescent="0.25">
      <c r="A48" s="29"/>
      <c r="B48" s="30"/>
      <c r="C48" s="30"/>
      <c r="D48" s="30"/>
      <c r="E48" s="30"/>
      <c r="F48" s="33"/>
    </row>
    <row r="49" spans="1:6" x14ac:dyDescent="0.25">
      <c r="A49" s="29" t="s">
        <v>22</v>
      </c>
      <c r="B49" s="30"/>
      <c r="C49" s="30"/>
      <c r="D49" s="30"/>
      <c r="E49" s="30"/>
      <c r="F49" s="34"/>
    </row>
    <row r="50" spans="1:6" x14ac:dyDescent="0.25">
      <c r="A50" s="35"/>
      <c r="B50" s="36"/>
      <c r="C50" s="36"/>
      <c r="D50" s="36"/>
      <c r="E50" s="36"/>
      <c r="F50" s="31" t="s">
        <v>23</v>
      </c>
    </row>
    <row r="51" spans="1:6" x14ac:dyDescent="0.25">
      <c r="A51" s="29" t="s">
        <v>1288</v>
      </c>
      <c r="B51" s="30"/>
      <c r="C51" s="30"/>
      <c r="D51" s="30"/>
      <c r="E51" s="30"/>
      <c r="F51" s="37"/>
    </row>
    <row r="52" spans="1:6" x14ac:dyDescent="0.25">
      <c r="A52" s="38"/>
      <c r="B52" s="39"/>
      <c r="C52" s="39"/>
      <c r="D52" s="39"/>
      <c r="E52" s="39"/>
      <c r="F52" s="34"/>
    </row>
    <row r="55" spans="1:6" x14ac:dyDescent="0.25">
      <c r="F55" s="26"/>
    </row>
    <row r="56" spans="1:6" x14ac:dyDescent="0.25">
      <c r="F56" s="28"/>
    </row>
    <row r="57" spans="1:6" x14ac:dyDescent="0.25">
      <c r="F57" s="28"/>
    </row>
    <row r="59" spans="1:6" x14ac:dyDescent="0.25">
      <c r="F59" s="28">
        <f>SUM(F55:F58)</f>
        <v>0</v>
      </c>
    </row>
  </sheetData>
  <mergeCells count="5">
    <mergeCell ref="A2:E2"/>
    <mergeCell ref="A3:E3"/>
    <mergeCell ref="A4:E4"/>
    <mergeCell ref="A5:E5"/>
    <mergeCell ref="A8:E8"/>
  </mergeCells>
  <pageMargins left="0.31496062992125984" right="0.31496062992125984" top="0.74803149606299213" bottom="0.74803149606299213" header="0.31496062992125984" footer="0.31496062992125984"/>
  <pageSetup paperSize="9" scale="9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BE47-B3BE-4619-8AA3-F65FC3198D0C}">
  <sheetPr>
    <pageSetUpPr fitToPage="1"/>
  </sheetPr>
  <dimension ref="A1:Q68"/>
  <sheetViews>
    <sheetView topLeftCell="A25" zoomScale="110" zoomScaleNormal="110" workbookViewId="0">
      <selection activeCell="I47" sqref="I47"/>
    </sheetView>
  </sheetViews>
  <sheetFormatPr defaultRowHeight="15" x14ac:dyDescent="0.25"/>
  <cols>
    <col min="1" max="1" width="4.5703125" customWidth="1"/>
    <col min="2" max="2" width="5" customWidth="1"/>
    <col min="3" max="3" width="6" customWidth="1"/>
    <col min="4" max="4" width="9.85546875" customWidth="1"/>
    <col min="5" max="5" width="39.5703125" customWidth="1"/>
    <col min="6" max="6" width="36.42578125" customWidth="1"/>
    <col min="7" max="8" width="11.140625" style="26" customWidth="1"/>
    <col min="9" max="9" width="11.7109375" customWidth="1"/>
  </cols>
  <sheetData>
    <row r="1" spans="1:17" x14ac:dyDescent="0.25">
      <c r="A1" s="1"/>
      <c r="B1" s="1"/>
      <c r="C1" s="1"/>
      <c r="D1" s="1"/>
      <c r="E1" s="1"/>
      <c r="F1" s="1"/>
      <c r="G1" s="142"/>
      <c r="H1" s="142"/>
      <c r="I1" s="1"/>
    </row>
    <row r="2" spans="1:17" x14ac:dyDescent="0.25">
      <c r="A2" s="335" t="s">
        <v>0</v>
      </c>
      <c r="B2" s="336"/>
      <c r="C2" s="336"/>
      <c r="D2" s="336"/>
      <c r="E2" s="337"/>
      <c r="F2" s="2" t="s">
        <v>1</v>
      </c>
      <c r="G2" s="131"/>
      <c r="H2" s="142"/>
      <c r="I2" s="1"/>
    </row>
    <row r="3" spans="1:17" x14ac:dyDescent="0.25">
      <c r="A3" s="338" t="s">
        <v>2</v>
      </c>
      <c r="B3" s="339"/>
      <c r="C3" s="339"/>
      <c r="D3" s="339"/>
      <c r="E3" s="340"/>
      <c r="F3" s="3" t="s">
        <v>872</v>
      </c>
      <c r="G3" s="132"/>
      <c r="H3" s="142"/>
      <c r="I3" s="1"/>
    </row>
    <row r="4" spans="1:17" x14ac:dyDescent="0.25">
      <c r="A4" s="338" t="s">
        <v>3</v>
      </c>
      <c r="B4" s="339"/>
      <c r="C4" s="339"/>
      <c r="D4" s="339"/>
      <c r="E4" s="340"/>
      <c r="F4" s="4"/>
      <c r="G4" s="133"/>
      <c r="H4" s="142"/>
      <c r="I4" s="1"/>
    </row>
    <row r="5" spans="1:17" x14ac:dyDescent="0.25">
      <c r="A5" s="338" t="s">
        <v>4</v>
      </c>
      <c r="B5" s="339"/>
      <c r="C5" s="339"/>
      <c r="D5" s="339"/>
      <c r="E5" s="340"/>
      <c r="F5" s="5" t="s">
        <v>85</v>
      </c>
      <c r="G5" s="134"/>
      <c r="H5" s="142"/>
      <c r="I5" s="1"/>
    </row>
    <row r="6" spans="1:17" x14ac:dyDescent="0.25">
      <c r="A6" s="130"/>
      <c r="B6" s="130"/>
      <c r="C6" s="130"/>
      <c r="D6" s="130"/>
      <c r="E6" s="130"/>
      <c r="F6" s="7"/>
      <c r="G6" s="135"/>
      <c r="H6" s="142"/>
      <c r="I6" s="1"/>
    </row>
    <row r="7" spans="1:17" x14ac:dyDescent="0.25">
      <c r="A7" s="7" t="s">
        <v>6</v>
      </c>
      <c r="B7" s="1"/>
      <c r="C7" s="1"/>
      <c r="D7" s="1"/>
      <c r="E7" s="1"/>
      <c r="F7" s="7" t="s">
        <v>7</v>
      </c>
      <c r="G7" s="135"/>
      <c r="H7" s="142"/>
      <c r="I7" s="1"/>
    </row>
    <row r="8" spans="1:17" x14ac:dyDescent="0.25">
      <c r="A8" s="341"/>
      <c r="B8" s="342"/>
      <c r="C8" s="342"/>
      <c r="D8" s="342"/>
      <c r="E8" s="343"/>
      <c r="F8" s="8"/>
      <c r="G8" s="136"/>
      <c r="H8" s="142"/>
      <c r="I8" s="1"/>
    </row>
    <row r="9" spans="1:17" x14ac:dyDescent="0.25">
      <c r="A9" s="143"/>
      <c r="B9" s="144" t="s">
        <v>911</v>
      </c>
      <c r="C9" s="1"/>
      <c r="D9" s="145"/>
      <c r="E9" s="146"/>
      <c r="F9" s="9" t="s">
        <v>8</v>
      </c>
      <c r="G9" s="136"/>
      <c r="H9" s="142"/>
      <c r="I9" s="1"/>
    </row>
    <row r="10" spans="1:17" x14ac:dyDescent="0.25">
      <c r="A10" s="147"/>
      <c r="B10" s="148"/>
      <c r="C10" s="148" t="s">
        <v>930</v>
      </c>
      <c r="D10" s="148"/>
      <c r="E10" s="149"/>
      <c r="F10" s="9"/>
      <c r="G10" s="136"/>
      <c r="H10" s="142"/>
      <c r="I10" s="1"/>
      <c r="Q10">
        <v>1</v>
      </c>
    </row>
    <row r="11" spans="1:17" x14ac:dyDescent="0.25">
      <c r="A11" s="150"/>
      <c r="B11" s="151"/>
      <c r="C11" s="151" t="s">
        <v>929</v>
      </c>
      <c r="D11" s="151"/>
      <c r="E11" s="152"/>
      <c r="F11" s="10"/>
      <c r="G11" s="136"/>
      <c r="H11" s="142"/>
      <c r="I11" s="1"/>
    </row>
    <row r="12" spans="1:17" x14ac:dyDescent="0.25">
      <c r="A12" s="12"/>
      <c r="B12" s="12"/>
      <c r="C12" s="12"/>
      <c r="D12" s="12"/>
      <c r="E12" s="12"/>
      <c r="F12" s="12"/>
      <c r="G12" s="137"/>
      <c r="H12" s="142"/>
      <c r="I12" s="1"/>
    </row>
    <row r="13" spans="1:17" x14ac:dyDescent="0.25">
      <c r="A13" s="153" t="s">
        <v>11</v>
      </c>
      <c r="B13" s="153" t="s">
        <v>12</v>
      </c>
      <c r="C13" s="153" t="s">
        <v>13</v>
      </c>
      <c r="D13" s="153" t="s">
        <v>14</v>
      </c>
      <c r="E13" s="154" t="s">
        <v>15</v>
      </c>
      <c r="F13" s="55" t="s">
        <v>16</v>
      </c>
      <c r="G13" s="138"/>
      <c r="H13" s="142"/>
      <c r="I13" s="1"/>
    </row>
    <row r="14" spans="1:17" x14ac:dyDescent="0.25">
      <c r="A14" s="141">
        <v>2</v>
      </c>
      <c r="B14" s="41" t="s">
        <v>17</v>
      </c>
      <c r="C14" s="25"/>
      <c r="D14" s="25"/>
      <c r="E14" s="25" t="s">
        <v>875</v>
      </c>
      <c r="F14" s="25"/>
      <c r="G14" s="72">
        <f>I14+I14*$H$41</f>
        <v>5</v>
      </c>
      <c r="H14" s="142">
        <v>2</v>
      </c>
      <c r="I14" s="158">
        <f>H14*A14</f>
        <v>4</v>
      </c>
    </row>
    <row r="15" spans="1:17" x14ac:dyDescent="0.25">
      <c r="A15" s="141">
        <v>1.5</v>
      </c>
      <c r="B15" s="41" t="s">
        <v>17</v>
      </c>
      <c r="C15" s="25"/>
      <c r="D15" s="25"/>
      <c r="E15" s="49" t="s">
        <v>680</v>
      </c>
      <c r="F15" s="56"/>
      <c r="G15" s="72">
        <f t="shared" ref="G15:G16" si="0">I15+I15*$H$41</f>
        <v>4.6875</v>
      </c>
      <c r="H15" s="142">
        <v>2.5</v>
      </c>
      <c r="I15" s="158">
        <f t="shared" ref="I15:I37" si="1">H15*A15</f>
        <v>3.75</v>
      </c>
    </row>
    <row r="16" spans="1:17" x14ac:dyDescent="0.25">
      <c r="A16" s="141">
        <v>20</v>
      </c>
      <c r="B16" s="41" t="s">
        <v>17</v>
      </c>
      <c r="C16" s="49"/>
      <c r="D16" s="25"/>
      <c r="E16" s="49" t="s">
        <v>876</v>
      </c>
      <c r="F16" s="56"/>
      <c r="G16" s="72">
        <f t="shared" si="0"/>
        <v>15</v>
      </c>
      <c r="H16" s="142">
        <v>0.6</v>
      </c>
      <c r="I16" s="158">
        <f t="shared" si="1"/>
        <v>12</v>
      </c>
    </row>
    <row r="17" spans="1:11" x14ac:dyDescent="0.25">
      <c r="A17" s="141">
        <v>1</v>
      </c>
      <c r="B17" s="41" t="s">
        <v>18</v>
      </c>
      <c r="C17" s="49"/>
      <c r="D17" s="25"/>
      <c r="E17" s="49" t="s">
        <v>877</v>
      </c>
      <c r="F17" s="129" t="s">
        <v>909</v>
      </c>
      <c r="G17" s="72">
        <v>30</v>
      </c>
      <c r="H17" s="142">
        <v>25</v>
      </c>
      <c r="I17" s="158">
        <f t="shared" si="1"/>
        <v>25</v>
      </c>
    </row>
    <row r="18" spans="1:11" x14ac:dyDescent="0.25">
      <c r="A18" s="55">
        <v>1</v>
      </c>
      <c r="B18" s="41" t="s">
        <v>18</v>
      </c>
      <c r="C18" s="25" t="s">
        <v>878</v>
      </c>
      <c r="D18" s="25">
        <v>4792</v>
      </c>
      <c r="E18" s="25" t="s">
        <v>879</v>
      </c>
      <c r="F18" s="55" t="s">
        <v>905</v>
      </c>
      <c r="G18" s="138">
        <v>45</v>
      </c>
      <c r="H18" s="142">
        <v>34.22</v>
      </c>
      <c r="I18" s="158">
        <f t="shared" si="1"/>
        <v>34.22</v>
      </c>
    </row>
    <row r="19" spans="1:11" x14ac:dyDescent="0.25">
      <c r="A19" s="55">
        <v>1</v>
      </c>
      <c r="B19" s="41" t="s">
        <v>18</v>
      </c>
      <c r="C19" s="25" t="s">
        <v>878</v>
      </c>
      <c r="D19" s="25" t="s">
        <v>880</v>
      </c>
      <c r="E19" s="25" t="s">
        <v>904</v>
      </c>
      <c r="F19" s="55" t="s">
        <v>905</v>
      </c>
      <c r="G19" s="138">
        <v>630</v>
      </c>
      <c r="H19" s="142">
        <v>415</v>
      </c>
      <c r="I19" s="158">
        <f t="shared" si="1"/>
        <v>415</v>
      </c>
      <c r="K19" s="50"/>
    </row>
    <row r="20" spans="1:11" x14ac:dyDescent="0.25">
      <c r="A20" s="25">
        <v>2</v>
      </c>
      <c r="B20" s="41" t="s">
        <v>18</v>
      </c>
      <c r="C20" s="25" t="s">
        <v>878</v>
      </c>
      <c r="D20" s="25" t="s">
        <v>881</v>
      </c>
      <c r="E20" s="25" t="s">
        <v>209</v>
      </c>
      <c r="F20" s="55" t="s">
        <v>909</v>
      </c>
      <c r="G20" s="138">
        <f>95*A20</f>
        <v>190</v>
      </c>
      <c r="H20" s="142">
        <v>73.334199999999996</v>
      </c>
      <c r="I20" s="158">
        <f t="shared" si="1"/>
        <v>146.66839999999999</v>
      </c>
    </row>
    <row r="21" spans="1:11" x14ac:dyDescent="0.25">
      <c r="A21" s="25">
        <v>5</v>
      </c>
      <c r="B21" s="41" t="s">
        <v>18</v>
      </c>
      <c r="C21" s="25" t="s">
        <v>878</v>
      </c>
      <c r="D21" s="25" t="s">
        <v>882</v>
      </c>
      <c r="E21" s="25" t="s">
        <v>283</v>
      </c>
      <c r="F21" s="55" t="s">
        <v>909</v>
      </c>
      <c r="G21" s="72">
        <f>92*A21</f>
        <v>460</v>
      </c>
      <c r="H21" s="142">
        <v>71</v>
      </c>
      <c r="I21" s="158">
        <f t="shared" si="1"/>
        <v>355</v>
      </c>
    </row>
    <row r="22" spans="1:11" x14ac:dyDescent="0.25">
      <c r="A22" s="25">
        <v>1</v>
      </c>
      <c r="B22" s="41" t="s">
        <v>18</v>
      </c>
      <c r="C22" s="25" t="s">
        <v>883</v>
      </c>
      <c r="D22" s="25"/>
      <c r="E22" s="25" t="s">
        <v>884</v>
      </c>
      <c r="F22" s="55" t="s">
        <v>909</v>
      </c>
      <c r="G22" s="72">
        <v>110</v>
      </c>
      <c r="H22" s="142">
        <v>62.59</v>
      </c>
      <c r="I22" s="158">
        <f t="shared" si="1"/>
        <v>62.59</v>
      </c>
    </row>
    <row r="23" spans="1:11" x14ac:dyDescent="0.25">
      <c r="A23" s="25">
        <v>1</v>
      </c>
      <c r="B23" s="41" t="s">
        <v>18</v>
      </c>
      <c r="C23" s="25"/>
      <c r="D23" s="25"/>
      <c r="E23" s="25" t="s">
        <v>908</v>
      </c>
      <c r="F23" s="55" t="s">
        <v>909</v>
      </c>
      <c r="G23" s="72">
        <v>80</v>
      </c>
      <c r="H23" s="142">
        <v>65</v>
      </c>
      <c r="I23" s="158">
        <f t="shared" si="1"/>
        <v>65</v>
      </c>
    </row>
    <row r="24" spans="1:11" x14ac:dyDescent="0.25">
      <c r="A24" s="25">
        <v>1</v>
      </c>
      <c r="B24" s="25" t="s">
        <v>18</v>
      </c>
      <c r="C24" s="25" t="s">
        <v>885</v>
      </c>
      <c r="D24" s="25"/>
      <c r="E24" s="25" t="s">
        <v>886</v>
      </c>
      <c r="F24" s="55" t="s">
        <v>909</v>
      </c>
      <c r="G24" s="72">
        <v>130</v>
      </c>
      <c r="H24" s="142">
        <v>80.34</v>
      </c>
      <c r="I24" s="158">
        <f t="shared" si="1"/>
        <v>80.34</v>
      </c>
    </row>
    <row r="25" spans="1:11" x14ac:dyDescent="0.25">
      <c r="A25" s="25">
        <v>3</v>
      </c>
      <c r="B25" s="25" t="s">
        <v>18</v>
      </c>
      <c r="C25" s="25" t="s">
        <v>887</v>
      </c>
      <c r="D25" s="25"/>
      <c r="E25" s="25" t="s">
        <v>888</v>
      </c>
      <c r="F25" s="55" t="s">
        <v>910</v>
      </c>
      <c r="G25" s="155">
        <f>25*A25</f>
        <v>75</v>
      </c>
      <c r="H25" s="142">
        <v>14.28</v>
      </c>
      <c r="I25" s="158">
        <f t="shared" si="1"/>
        <v>42.839999999999996</v>
      </c>
    </row>
    <row r="26" spans="1:11" x14ac:dyDescent="0.25">
      <c r="A26" s="25">
        <v>1</v>
      </c>
      <c r="B26" s="25" t="s">
        <v>18</v>
      </c>
      <c r="C26" s="25" t="s">
        <v>889</v>
      </c>
      <c r="D26" s="25"/>
      <c r="E26" s="25" t="s">
        <v>890</v>
      </c>
      <c r="F26" s="55" t="s">
        <v>909</v>
      </c>
      <c r="G26" s="72">
        <v>16</v>
      </c>
      <c r="H26" s="142">
        <v>10.3</v>
      </c>
      <c r="I26" s="158">
        <f t="shared" si="1"/>
        <v>10.3</v>
      </c>
    </row>
    <row r="27" spans="1:11" x14ac:dyDescent="0.25">
      <c r="A27" s="25">
        <v>1</v>
      </c>
      <c r="B27" s="25" t="s">
        <v>18</v>
      </c>
      <c r="C27" s="25"/>
      <c r="D27" s="25"/>
      <c r="E27" s="25" t="s">
        <v>897</v>
      </c>
      <c r="F27" s="55" t="s">
        <v>909</v>
      </c>
      <c r="G27" s="72">
        <v>28</v>
      </c>
      <c r="H27" s="142">
        <v>20</v>
      </c>
      <c r="I27" s="158">
        <f t="shared" si="1"/>
        <v>20</v>
      </c>
    </row>
    <row r="28" spans="1:11" x14ac:dyDescent="0.25">
      <c r="A28" s="25">
        <v>1</v>
      </c>
      <c r="B28" s="25" t="s">
        <v>18</v>
      </c>
      <c r="C28" s="25" t="s">
        <v>891</v>
      </c>
      <c r="D28" s="25"/>
      <c r="E28" s="25" t="s">
        <v>892</v>
      </c>
      <c r="F28" s="55" t="s">
        <v>910</v>
      </c>
      <c r="G28" s="72">
        <v>290</v>
      </c>
      <c r="H28" s="142">
        <v>159.79</v>
      </c>
      <c r="I28" s="158">
        <f t="shared" si="1"/>
        <v>159.79</v>
      </c>
    </row>
    <row r="29" spans="1:11" x14ac:dyDescent="0.25">
      <c r="A29" s="25">
        <v>1</v>
      </c>
      <c r="B29" s="25" t="s">
        <v>18</v>
      </c>
      <c r="C29" s="25" t="s">
        <v>893</v>
      </c>
      <c r="D29" s="25"/>
      <c r="E29" s="25" t="s">
        <v>894</v>
      </c>
      <c r="F29" s="55" t="s">
        <v>909</v>
      </c>
      <c r="G29" s="72">
        <v>180</v>
      </c>
      <c r="H29" s="142">
        <v>151.75</v>
      </c>
      <c r="I29" s="158">
        <f t="shared" si="1"/>
        <v>151.75</v>
      </c>
    </row>
    <row r="30" spans="1:11" x14ac:dyDescent="0.25">
      <c r="A30" s="25">
        <v>3</v>
      </c>
      <c r="B30" s="25" t="s">
        <v>18</v>
      </c>
      <c r="C30" s="25"/>
      <c r="D30" s="25"/>
      <c r="E30" s="25" t="s">
        <v>874</v>
      </c>
      <c r="F30" s="55" t="s">
        <v>910</v>
      </c>
      <c r="G30" s="72">
        <f>135*A30</f>
        <v>405</v>
      </c>
      <c r="H30" s="142">
        <v>88.38</v>
      </c>
      <c r="I30" s="158">
        <f t="shared" si="1"/>
        <v>265.14</v>
      </c>
    </row>
    <row r="31" spans="1:11" x14ac:dyDescent="0.25">
      <c r="A31" s="25">
        <v>1</v>
      </c>
      <c r="B31" s="25" t="s">
        <v>18</v>
      </c>
      <c r="C31" s="25" t="s">
        <v>895</v>
      </c>
      <c r="D31" s="25"/>
      <c r="E31" s="25" t="s">
        <v>896</v>
      </c>
      <c r="F31" s="55" t="s">
        <v>905</v>
      </c>
      <c r="G31" s="72">
        <v>13</v>
      </c>
      <c r="H31" s="142">
        <v>10.32</v>
      </c>
      <c r="I31" s="158">
        <f t="shared" si="1"/>
        <v>10.32</v>
      </c>
    </row>
    <row r="32" spans="1:11" x14ac:dyDescent="0.25">
      <c r="A32" s="25">
        <v>1</v>
      </c>
      <c r="B32" s="25" t="s">
        <v>18</v>
      </c>
      <c r="C32" s="49" t="s">
        <v>906</v>
      </c>
      <c r="D32" s="25"/>
      <c r="E32" s="49" t="s">
        <v>907</v>
      </c>
      <c r="F32" s="55" t="s">
        <v>909</v>
      </c>
      <c r="G32" s="72">
        <v>250</v>
      </c>
      <c r="H32" s="50">
        <v>341.05</v>
      </c>
      <c r="I32" s="158">
        <f t="shared" si="1"/>
        <v>341.05</v>
      </c>
    </row>
    <row r="33" spans="1:9" x14ac:dyDescent="0.25">
      <c r="A33" s="25">
        <v>15</v>
      </c>
      <c r="B33" s="25" t="s">
        <v>17</v>
      </c>
      <c r="C33" s="25"/>
      <c r="D33" s="25"/>
      <c r="E33" s="25" t="s">
        <v>898</v>
      </c>
      <c r="F33" s="129"/>
      <c r="G33" s="72">
        <f t="shared" ref="G33:G35" si="2">I33+I33*$H$41</f>
        <v>5.625</v>
      </c>
      <c r="H33" s="142">
        <v>0.3</v>
      </c>
      <c r="I33" s="158">
        <f t="shared" si="1"/>
        <v>4.5</v>
      </c>
    </row>
    <row r="34" spans="1:9" x14ac:dyDescent="0.25">
      <c r="A34" s="25">
        <v>7</v>
      </c>
      <c r="B34" s="25" t="s">
        <v>17</v>
      </c>
      <c r="C34" s="25"/>
      <c r="D34" s="25"/>
      <c r="E34" s="25" t="s">
        <v>899</v>
      </c>
      <c r="F34" s="129"/>
      <c r="G34" s="72">
        <f t="shared" si="2"/>
        <v>4.375</v>
      </c>
      <c r="H34" s="142">
        <v>0.5</v>
      </c>
      <c r="I34" s="158">
        <f t="shared" si="1"/>
        <v>3.5</v>
      </c>
    </row>
    <row r="35" spans="1:9" x14ac:dyDescent="0.25">
      <c r="A35" s="25">
        <v>20</v>
      </c>
      <c r="B35" s="25" t="s">
        <v>17</v>
      </c>
      <c r="C35" s="25"/>
      <c r="D35" s="25"/>
      <c r="E35" s="25" t="s">
        <v>900</v>
      </c>
      <c r="F35" s="129"/>
      <c r="G35" s="72">
        <f t="shared" si="2"/>
        <v>17.5</v>
      </c>
      <c r="H35" s="142">
        <v>0.7</v>
      </c>
      <c r="I35" s="158">
        <f t="shared" si="1"/>
        <v>14</v>
      </c>
    </row>
    <row r="36" spans="1:9" x14ac:dyDescent="0.25">
      <c r="A36" s="25"/>
      <c r="B36" s="25"/>
      <c r="C36" s="25"/>
      <c r="D36" s="25"/>
      <c r="E36" s="140" t="s">
        <v>901</v>
      </c>
      <c r="F36" s="129"/>
      <c r="G36" s="72">
        <v>15</v>
      </c>
      <c r="H36" s="142">
        <v>15</v>
      </c>
      <c r="I36" s="158">
        <v>15</v>
      </c>
    </row>
    <row r="37" spans="1:9" x14ac:dyDescent="0.25">
      <c r="A37" s="25">
        <v>2</v>
      </c>
      <c r="B37" s="25" t="s">
        <v>902</v>
      </c>
      <c r="C37" s="25"/>
      <c r="D37" s="25"/>
      <c r="E37" s="25" t="s">
        <v>903</v>
      </c>
      <c r="F37" s="57"/>
      <c r="G37" s="72">
        <f>I37+I37*$H$41</f>
        <v>10</v>
      </c>
      <c r="H37" s="142">
        <v>4</v>
      </c>
      <c r="I37" s="158">
        <f t="shared" si="1"/>
        <v>8</v>
      </c>
    </row>
    <row r="38" spans="1:9" x14ac:dyDescent="0.25">
      <c r="A38" s="25"/>
      <c r="B38" s="25"/>
      <c r="C38" s="25"/>
      <c r="D38" s="25"/>
      <c r="E38" s="25"/>
      <c r="F38" s="57"/>
      <c r="G38" s="72"/>
      <c r="H38" s="142"/>
      <c r="I38" s="1"/>
    </row>
    <row r="39" spans="1:9" x14ac:dyDescent="0.25">
      <c r="A39" s="25"/>
      <c r="B39" s="25"/>
      <c r="C39" s="25"/>
      <c r="D39" s="25"/>
      <c r="E39" s="25"/>
      <c r="F39" s="57"/>
      <c r="G39" s="72"/>
      <c r="H39" s="142"/>
      <c r="I39" s="1"/>
    </row>
    <row r="40" spans="1:9" x14ac:dyDescent="0.25">
      <c r="A40" s="25"/>
      <c r="B40" s="25"/>
      <c r="C40" s="25"/>
      <c r="D40" s="25"/>
      <c r="E40" s="25"/>
      <c r="F40" s="57"/>
      <c r="G40" s="72">
        <f>SUM(G14:G39)</f>
        <v>3009.1875</v>
      </c>
      <c r="H40" s="142"/>
      <c r="I40" s="158">
        <f>SUM(I14:I39)</f>
        <v>2249.7583999999997</v>
      </c>
    </row>
    <row r="41" spans="1:9" x14ac:dyDescent="0.25">
      <c r="A41" s="25"/>
      <c r="B41" s="25"/>
      <c r="C41" s="25"/>
      <c r="D41" s="25"/>
      <c r="E41" s="25"/>
      <c r="F41" s="25"/>
      <c r="G41" s="72"/>
      <c r="H41" s="169">
        <v>0.25</v>
      </c>
      <c r="I41" s="158">
        <f>I40+H41*I40</f>
        <v>2812.1979999999994</v>
      </c>
    </row>
    <row r="42" spans="1:9" x14ac:dyDescent="0.25">
      <c r="A42" s="29" t="s">
        <v>20</v>
      </c>
      <c r="B42" s="30"/>
      <c r="C42" s="30"/>
      <c r="D42" s="30"/>
      <c r="E42" s="30"/>
      <c r="F42" s="31" t="s">
        <v>21</v>
      </c>
      <c r="G42" s="139"/>
      <c r="H42" s="142"/>
      <c r="I42" s="1"/>
    </row>
    <row r="43" spans="1:9" x14ac:dyDescent="0.25">
      <c r="A43" s="29"/>
      <c r="B43" s="30"/>
      <c r="C43" s="30"/>
      <c r="D43" s="30"/>
      <c r="E43" s="30"/>
      <c r="F43" s="33"/>
      <c r="G43" s="139"/>
      <c r="H43" s="142"/>
      <c r="I43" s="1"/>
    </row>
    <row r="44" spans="1:9" x14ac:dyDescent="0.25">
      <c r="A44" s="29" t="s">
        <v>22</v>
      </c>
      <c r="B44" s="30"/>
      <c r="C44" s="30"/>
      <c r="D44" s="30"/>
      <c r="E44" s="30"/>
      <c r="F44" s="34"/>
      <c r="G44" s="72"/>
      <c r="H44" s="142"/>
      <c r="I44" s="1"/>
    </row>
    <row r="45" spans="1:9" x14ac:dyDescent="0.25">
      <c r="A45" s="35"/>
      <c r="B45" s="36"/>
      <c r="C45" s="36"/>
      <c r="D45" s="36"/>
      <c r="E45" s="36"/>
      <c r="F45" s="31" t="s">
        <v>23</v>
      </c>
      <c r="G45" s="139"/>
      <c r="H45" s="142"/>
      <c r="I45" s="1"/>
    </row>
    <row r="46" spans="1:9" x14ac:dyDescent="0.25">
      <c r="A46" s="29" t="s">
        <v>873</v>
      </c>
      <c r="B46" s="30"/>
      <c r="C46" s="30"/>
      <c r="D46" s="30"/>
      <c r="E46" s="30"/>
      <c r="F46" s="37"/>
      <c r="G46" s="72"/>
      <c r="H46" s="142"/>
      <c r="I46" s="1"/>
    </row>
    <row r="47" spans="1:9" x14ac:dyDescent="0.25">
      <c r="A47" s="38"/>
      <c r="B47" s="39"/>
      <c r="C47" s="39"/>
      <c r="D47" s="39"/>
      <c r="E47" s="39"/>
      <c r="F47" s="34"/>
      <c r="G47" s="72"/>
      <c r="H47" s="142"/>
      <c r="I47" s="1"/>
    </row>
    <row r="48" spans="1:9" x14ac:dyDescent="0.25">
      <c r="A48" s="1"/>
      <c r="B48" s="1" t="s">
        <v>928</v>
      </c>
      <c r="C48" s="1"/>
      <c r="D48" s="1"/>
      <c r="E48" s="1"/>
      <c r="F48" s="1"/>
      <c r="G48" s="142"/>
      <c r="H48" s="142"/>
      <c r="I48" s="1"/>
    </row>
    <row r="49" spans="1:9" x14ac:dyDescent="0.25">
      <c r="A49" s="1"/>
      <c r="B49" s="1"/>
      <c r="C49" s="1"/>
      <c r="D49" s="1"/>
      <c r="E49" s="1"/>
      <c r="F49" s="1"/>
      <c r="G49" s="142"/>
      <c r="H49" s="142"/>
      <c r="I49" s="1"/>
    </row>
    <row r="50" spans="1:9" x14ac:dyDescent="0.25">
      <c r="A50" s="1"/>
      <c r="B50" s="1" t="s">
        <v>912</v>
      </c>
      <c r="C50" s="1"/>
      <c r="D50" s="1">
        <v>2</v>
      </c>
      <c r="E50" s="1" t="s">
        <v>913</v>
      </c>
      <c r="F50" s="1"/>
      <c r="G50" s="142"/>
      <c r="H50" s="142"/>
      <c r="I50" s="1"/>
    </row>
    <row r="51" spans="1:9" x14ac:dyDescent="0.25">
      <c r="A51" s="1"/>
      <c r="B51" s="1" t="s">
        <v>914</v>
      </c>
      <c r="C51" s="1"/>
      <c r="D51" s="1">
        <v>2.5</v>
      </c>
      <c r="E51" s="1" t="s">
        <v>925</v>
      </c>
      <c r="F51" s="142"/>
      <c r="G51" s="142"/>
      <c r="H51" s="142"/>
      <c r="I51" s="1"/>
    </row>
    <row r="52" spans="1:9" x14ac:dyDescent="0.25">
      <c r="A52" s="1"/>
      <c r="B52" s="1" t="s">
        <v>915</v>
      </c>
      <c r="C52" s="1"/>
      <c r="D52" s="1">
        <v>5.5</v>
      </c>
      <c r="E52" s="1" t="s">
        <v>916</v>
      </c>
      <c r="F52" s="156"/>
      <c r="G52" s="142"/>
      <c r="H52" s="142"/>
      <c r="I52" s="1"/>
    </row>
    <row r="53" spans="1:9" x14ac:dyDescent="0.25">
      <c r="A53" s="1"/>
      <c r="B53" s="1" t="s">
        <v>917</v>
      </c>
      <c r="C53" s="1"/>
      <c r="D53" s="1">
        <v>10</v>
      </c>
      <c r="E53" s="1" t="s">
        <v>909</v>
      </c>
      <c r="F53" s="1"/>
      <c r="G53" s="142"/>
      <c r="H53" s="142"/>
      <c r="I53" s="1"/>
    </row>
    <row r="54" spans="1:9" x14ac:dyDescent="0.25">
      <c r="A54" s="1"/>
      <c r="B54" s="1" t="s">
        <v>918</v>
      </c>
      <c r="C54" s="1"/>
      <c r="D54" s="1">
        <v>5</v>
      </c>
      <c r="E54" s="1" t="s">
        <v>926</v>
      </c>
      <c r="F54" s="156"/>
      <c r="G54" s="142"/>
      <c r="H54" s="142"/>
      <c r="I54" s="1"/>
    </row>
    <row r="55" spans="1:9" x14ac:dyDescent="0.25">
      <c r="A55" s="1"/>
      <c r="B55" s="1" t="s">
        <v>919</v>
      </c>
      <c r="C55" s="1"/>
      <c r="D55" s="1">
        <v>9</v>
      </c>
      <c r="E55" s="1" t="s">
        <v>927</v>
      </c>
      <c r="F55" s="1"/>
      <c r="G55" s="142"/>
      <c r="H55" s="142"/>
      <c r="I55" s="1"/>
    </row>
    <row r="56" spans="1:9" x14ac:dyDescent="0.25">
      <c r="A56" s="1"/>
      <c r="B56" s="1" t="s">
        <v>920</v>
      </c>
      <c r="C56" s="1"/>
      <c r="D56" s="1">
        <v>5</v>
      </c>
      <c r="E56" s="1" t="s">
        <v>921</v>
      </c>
      <c r="F56" s="1"/>
      <c r="G56" s="142"/>
      <c r="H56" s="142"/>
      <c r="I56" s="1"/>
    </row>
    <row r="57" spans="1:9" x14ac:dyDescent="0.25">
      <c r="A57" s="1"/>
      <c r="B57" s="1" t="s">
        <v>922</v>
      </c>
      <c r="C57" s="1"/>
      <c r="D57" s="1">
        <v>4</v>
      </c>
      <c r="E57" s="1" t="s">
        <v>923</v>
      </c>
      <c r="F57" s="1"/>
      <c r="G57" s="142"/>
      <c r="H57" s="142"/>
      <c r="I57" s="1"/>
    </row>
    <row r="58" spans="1:9" x14ac:dyDescent="0.25">
      <c r="A58" s="1"/>
      <c r="B58" s="1"/>
      <c r="C58" s="1"/>
      <c r="D58" s="39"/>
      <c r="E58" s="1"/>
      <c r="F58" s="1"/>
      <c r="G58" s="142"/>
      <c r="H58" s="142"/>
      <c r="I58" s="1"/>
    </row>
    <row r="59" spans="1:9" x14ac:dyDescent="0.25">
      <c r="A59" s="1"/>
      <c r="B59" s="1"/>
      <c r="C59" s="1"/>
      <c r="D59" s="1"/>
      <c r="E59" s="1"/>
      <c r="F59" s="1"/>
      <c r="G59" s="142"/>
      <c r="H59" s="142"/>
      <c r="I59" s="1"/>
    </row>
    <row r="60" spans="1:9" x14ac:dyDescent="0.25">
      <c r="A60" s="1"/>
      <c r="B60" s="1"/>
      <c r="C60" s="1"/>
      <c r="D60" s="1">
        <f>SUM(D50:D59)</f>
        <v>43</v>
      </c>
      <c r="E60" s="1" t="s">
        <v>708</v>
      </c>
      <c r="F60" s="142">
        <f>D60*23</f>
        <v>989</v>
      </c>
      <c r="G60" s="142"/>
      <c r="H60" s="142"/>
      <c r="I60" s="1"/>
    </row>
    <row r="61" spans="1:9" x14ac:dyDescent="0.25">
      <c r="A61" s="1"/>
      <c r="B61" s="1"/>
      <c r="C61" s="1"/>
      <c r="D61" s="1"/>
      <c r="E61" s="1"/>
      <c r="F61" s="1"/>
      <c r="G61" s="142"/>
      <c r="H61" s="142"/>
      <c r="I61" s="1"/>
    </row>
    <row r="62" spans="1:9" x14ac:dyDescent="0.25">
      <c r="A62" s="1"/>
      <c r="B62" s="1"/>
      <c r="C62" s="1"/>
      <c r="D62" s="1"/>
      <c r="E62" s="1" t="s">
        <v>636</v>
      </c>
      <c r="F62" s="157">
        <f>G40</f>
        <v>3009.1875</v>
      </c>
      <c r="G62" s="142"/>
      <c r="H62" s="142"/>
      <c r="I62" s="1"/>
    </row>
    <row r="63" spans="1:9" x14ac:dyDescent="0.25">
      <c r="A63" s="1"/>
      <c r="B63" s="1"/>
      <c r="C63" s="1"/>
      <c r="D63" s="1"/>
      <c r="E63" s="1"/>
      <c r="F63" s="1"/>
      <c r="G63" s="142"/>
      <c r="H63" s="142"/>
      <c r="I63" s="1"/>
    </row>
    <row r="64" spans="1:9" x14ac:dyDescent="0.25">
      <c r="A64" s="1"/>
      <c r="B64" s="1"/>
      <c r="C64" s="1"/>
      <c r="D64" s="1"/>
      <c r="E64" s="1" t="s">
        <v>924</v>
      </c>
      <c r="F64" s="158">
        <f>SUM(F60:F62)</f>
        <v>3998.1875</v>
      </c>
      <c r="G64" s="142"/>
      <c r="H64" s="142"/>
      <c r="I64" s="1"/>
    </row>
    <row r="65" spans="1:9" x14ac:dyDescent="0.25">
      <c r="A65" s="1"/>
      <c r="B65" s="1"/>
      <c r="C65" s="1"/>
      <c r="D65" s="1"/>
      <c r="E65" s="1" t="s">
        <v>500</v>
      </c>
      <c r="F65" s="158">
        <f>F64*10/100</f>
        <v>399.81875000000002</v>
      </c>
      <c r="G65" s="142"/>
      <c r="H65" s="142"/>
      <c r="I65" s="1"/>
    </row>
    <row r="66" spans="1:9" x14ac:dyDescent="0.25">
      <c r="A66" s="1"/>
      <c r="B66" s="1"/>
      <c r="C66" s="1"/>
      <c r="D66" s="1"/>
      <c r="E66" s="1"/>
      <c r="F66" s="39"/>
      <c r="G66" s="142"/>
      <c r="H66" s="142"/>
      <c r="I66" s="1"/>
    </row>
    <row r="67" spans="1:9" x14ac:dyDescent="0.25">
      <c r="A67" s="1"/>
      <c r="B67" s="1"/>
      <c r="C67" s="1"/>
      <c r="D67" s="1"/>
      <c r="E67" s="1"/>
      <c r="F67" s="1"/>
      <c r="G67" s="142"/>
      <c r="H67" s="142"/>
      <c r="I67" s="1"/>
    </row>
    <row r="68" spans="1:9" x14ac:dyDescent="0.25">
      <c r="A68" s="1"/>
      <c r="B68" s="1"/>
      <c r="C68" s="1"/>
      <c r="D68" s="1"/>
      <c r="E68" s="1" t="s">
        <v>411</v>
      </c>
      <c r="F68" s="158">
        <f>SUM(F64:F65)</f>
        <v>4398.0062500000004</v>
      </c>
      <c r="G68" s="142"/>
      <c r="H68" s="142"/>
      <c r="I68" s="1"/>
    </row>
  </sheetData>
  <mergeCells count="5">
    <mergeCell ref="A2:E2"/>
    <mergeCell ref="A3:E3"/>
    <mergeCell ref="A4:E4"/>
    <mergeCell ref="A5:E5"/>
    <mergeCell ref="A8:E8"/>
  </mergeCells>
  <pageMargins left="0.31496062992125984" right="0.31496062992125984" top="0.35433070866141736" bottom="0.35433070866141736" header="0.31496062992125984" footer="0.31496062992125984"/>
  <pageSetup paperSize="9" scale="7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15A1-7F12-4B01-85D0-C350E5CAE701}">
  <sheetPr>
    <pageSetUpPr fitToPage="1"/>
  </sheetPr>
  <dimension ref="A1:R118"/>
  <sheetViews>
    <sheetView workbookViewId="0">
      <selection activeCell="H108" sqref="H108"/>
    </sheetView>
  </sheetViews>
  <sheetFormatPr defaultRowHeight="15" x14ac:dyDescent="0.25"/>
  <cols>
    <col min="1" max="1" width="5.5703125" customWidth="1"/>
    <col min="2" max="2" width="4.140625" customWidth="1"/>
    <col min="3" max="3" width="8.140625" customWidth="1"/>
    <col min="4" max="4" width="11.42578125" customWidth="1"/>
    <col min="5" max="5" width="30.28515625" customWidth="1"/>
    <col min="6" max="6" width="33" customWidth="1"/>
    <col min="7" max="7" width="12.42578125" customWidth="1"/>
    <col min="8" max="8" width="10.42578125" customWidth="1"/>
    <col min="9" max="9" width="11" bestFit="1" customWidth="1"/>
    <col min="10" max="10" width="9.42578125" bestFit="1" customWidth="1"/>
    <col min="12" max="12" width="9.85546875" customWidth="1"/>
    <col min="13" max="13" width="30.140625" customWidth="1"/>
  </cols>
  <sheetData>
    <row r="1" spans="1:18" x14ac:dyDescent="0.25">
      <c r="A1" s="1"/>
      <c r="B1" s="1"/>
      <c r="C1" s="1"/>
      <c r="D1" s="1"/>
      <c r="E1" s="1"/>
    </row>
    <row r="2" spans="1:18" x14ac:dyDescent="0.25">
      <c r="A2" s="335" t="s">
        <v>0</v>
      </c>
      <c r="B2" s="336"/>
      <c r="C2" s="336"/>
      <c r="D2" s="336"/>
      <c r="E2" s="337"/>
      <c r="F2" s="2" t="s">
        <v>1</v>
      </c>
      <c r="G2" s="67"/>
    </row>
    <row r="3" spans="1:18" x14ac:dyDescent="0.25">
      <c r="A3" s="338" t="s">
        <v>2</v>
      </c>
      <c r="B3" s="339"/>
      <c r="C3" s="339"/>
      <c r="D3" s="339"/>
      <c r="E3" s="340"/>
      <c r="F3" s="3" t="s">
        <v>1627</v>
      </c>
      <c r="G3" s="68"/>
    </row>
    <row r="4" spans="1:18" x14ac:dyDescent="0.25">
      <c r="A4" s="338" t="s">
        <v>3</v>
      </c>
      <c r="B4" s="339"/>
      <c r="C4" s="339"/>
      <c r="D4" s="339"/>
      <c r="E4" s="340"/>
      <c r="F4" s="4"/>
      <c r="G4" s="4"/>
    </row>
    <row r="5" spans="1:18" x14ac:dyDescent="0.25">
      <c r="A5" s="338" t="s">
        <v>4</v>
      </c>
      <c r="B5" s="339"/>
      <c r="C5" s="339"/>
      <c r="D5" s="339"/>
      <c r="E5" s="340"/>
      <c r="F5" s="5" t="s">
        <v>85</v>
      </c>
      <c r="G5" s="69"/>
    </row>
    <row r="6" spans="1:18" x14ac:dyDescent="0.25">
      <c r="A6" s="303"/>
      <c r="B6" s="303"/>
      <c r="C6" s="303"/>
      <c r="D6" s="303"/>
      <c r="E6" s="303"/>
      <c r="F6" s="7"/>
      <c r="G6" s="7"/>
    </row>
    <row r="7" spans="1:18" x14ac:dyDescent="0.25">
      <c r="A7" s="7" t="s">
        <v>6</v>
      </c>
      <c r="B7" s="1"/>
      <c r="C7" s="1"/>
      <c r="D7" s="1"/>
      <c r="E7" s="1"/>
      <c r="F7" s="7" t="s">
        <v>7</v>
      </c>
      <c r="G7" s="7"/>
    </row>
    <row r="8" spans="1:18" x14ac:dyDescent="0.25">
      <c r="A8" s="341"/>
      <c r="B8" s="342"/>
      <c r="C8" s="342"/>
      <c r="D8" s="342"/>
      <c r="E8" s="343"/>
      <c r="F8" s="8"/>
      <c r="G8" s="70"/>
    </row>
    <row r="9" spans="1:18" x14ac:dyDescent="0.25">
      <c r="A9" s="304"/>
      <c r="B9" s="305"/>
      <c r="C9" s="305" t="s">
        <v>1597</v>
      </c>
      <c r="D9" s="305"/>
      <c r="E9" s="306"/>
      <c r="F9" s="9"/>
      <c r="G9" s="70"/>
    </row>
    <row r="10" spans="1:18" x14ac:dyDescent="0.25">
      <c r="A10" s="297"/>
      <c r="B10" s="298"/>
      <c r="C10" s="298"/>
      <c r="D10" s="298"/>
      <c r="E10" s="299"/>
      <c r="F10" s="9"/>
      <c r="G10" s="70"/>
      <c r="R10">
        <v>1</v>
      </c>
    </row>
    <row r="11" spans="1:18" x14ac:dyDescent="0.25">
      <c r="A11" s="300"/>
      <c r="B11" s="301"/>
      <c r="C11" s="301"/>
      <c r="D11" s="301"/>
      <c r="E11" s="302"/>
      <c r="F11" s="10"/>
      <c r="G11" s="70"/>
    </row>
    <row r="12" spans="1:18" x14ac:dyDescent="0.25">
      <c r="A12" s="11"/>
      <c r="B12" s="11"/>
      <c r="C12" s="11"/>
      <c r="D12" s="11"/>
      <c r="E12" s="11"/>
      <c r="F12" s="12"/>
      <c r="G12" s="12"/>
    </row>
    <row r="13" spans="1:18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17"/>
      <c r="G13" s="55" t="s">
        <v>16</v>
      </c>
    </row>
    <row r="14" spans="1:18" x14ac:dyDescent="0.25">
      <c r="A14" s="17">
        <v>1</v>
      </c>
      <c r="B14" s="17" t="s">
        <v>18</v>
      </c>
      <c r="C14" s="17" t="s">
        <v>360</v>
      </c>
      <c r="D14" s="17" t="s">
        <v>1579</v>
      </c>
      <c r="E14" s="17" t="s">
        <v>1580</v>
      </c>
      <c r="F14" s="17"/>
      <c r="G14" s="45">
        <f t="shared" ref="G14:G77" si="0">I14+I14*$H$100</f>
        <v>42.112499999999997</v>
      </c>
      <c r="H14" s="26">
        <v>33.69</v>
      </c>
      <c r="I14" s="26">
        <f>H14*A14</f>
        <v>33.69</v>
      </c>
    </row>
    <row r="15" spans="1:18" x14ac:dyDescent="0.25">
      <c r="A15" s="17">
        <v>450</v>
      </c>
      <c r="B15" s="17" t="s">
        <v>17</v>
      </c>
      <c r="C15" s="17" t="s">
        <v>360</v>
      </c>
      <c r="D15" s="17" t="s">
        <v>1581</v>
      </c>
      <c r="E15" s="17" t="s">
        <v>1582</v>
      </c>
      <c r="F15" s="17"/>
      <c r="G15" s="45">
        <f t="shared" si="0"/>
        <v>76.5</v>
      </c>
      <c r="H15" s="26">
        <v>0.13600000000000001</v>
      </c>
      <c r="I15" s="26">
        <f t="shared" ref="I15:I78" si="1">H15*A15</f>
        <v>61.2</v>
      </c>
    </row>
    <row r="16" spans="1:18" x14ac:dyDescent="0.25">
      <c r="A16" s="17">
        <v>160</v>
      </c>
      <c r="B16" s="17" t="s">
        <v>17</v>
      </c>
      <c r="C16" s="17" t="s">
        <v>360</v>
      </c>
      <c r="D16" s="17" t="s">
        <v>1583</v>
      </c>
      <c r="E16" s="17" t="s">
        <v>1584</v>
      </c>
      <c r="F16" s="17"/>
      <c r="G16" s="45">
        <f t="shared" si="0"/>
        <v>48.599999999999994</v>
      </c>
      <c r="H16" s="26">
        <v>0.24299999999999999</v>
      </c>
      <c r="I16" s="26">
        <f t="shared" si="1"/>
        <v>38.879999999999995</v>
      </c>
    </row>
    <row r="17" spans="1:9" x14ac:dyDescent="0.25">
      <c r="A17" s="17">
        <v>150</v>
      </c>
      <c r="B17" s="17" t="s">
        <v>17</v>
      </c>
      <c r="C17" s="17"/>
      <c r="D17" s="17"/>
      <c r="E17" s="17" t="s">
        <v>1605</v>
      </c>
      <c r="F17" s="17"/>
      <c r="G17" s="45">
        <f t="shared" si="0"/>
        <v>26.250000000000004</v>
      </c>
      <c r="H17" s="26">
        <v>0.14000000000000001</v>
      </c>
      <c r="I17" s="26">
        <f t="shared" si="1"/>
        <v>21.000000000000004</v>
      </c>
    </row>
    <row r="18" spans="1:9" x14ac:dyDescent="0.25">
      <c r="A18" s="17">
        <v>30</v>
      </c>
      <c r="B18" s="17" t="s">
        <v>17</v>
      </c>
      <c r="C18" s="17"/>
      <c r="D18" s="17"/>
      <c r="E18" s="17" t="s">
        <v>1606</v>
      </c>
      <c r="F18" s="17"/>
      <c r="G18" s="45">
        <f t="shared" si="0"/>
        <v>9.375</v>
      </c>
      <c r="H18" s="26">
        <v>0.25</v>
      </c>
      <c r="I18" s="26">
        <f t="shared" si="1"/>
        <v>7.5</v>
      </c>
    </row>
    <row r="19" spans="1:9" x14ac:dyDescent="0.25">
      <c r="A19" s="17">
        <v>70</v>
      </c>
      <c r="B19" s="17" t="s">
        <v>17</v>
      </c>
      <c r="C19" s="17"/>
      <c r="D19" s="17"/>
      <c r="E19" s="17" t="s">
        <v>1607</v>
      </c>
      <c r="F19" s="17"/>
      <c r="G19" s="45">
        <f t="shared" si="0"/>
        <v>21.875</v>
      </c>
      <c r="H19" s="26">
        <v>0.25</v>
      </c>
      <c r="I19" s="26">
        <f t="shared" si="1"/>
        <v>17.5</v>
      </c>
    </row>
    <row r="20" spans="1:9" s="308" customFormat="1" x14ac:dyDescent="0.25">
      <c r="A20" s="61">
        <v>1530</v>
      </c>
      <c r="B20" s="61" t="s">
        <v>17</v>
      </c>
      <c r="C20" s="61"/>
      <c r="D20" s="61"/>
      <c r="E20" s="307" t="s">
        <v>64</v>
      </c>
      <c r="F20" s="55"/>
      <c r="G20" s="45">
        <f t="shared" si="0"/>
        <v>248.625</v>
      </c>
      <c r="H20" s="26">
        <v>0.13</v>
      </c>
      <c r="I20" s="26">
        <f t="shared" si="1"/>
        <v>198.9</v>
      </c>
    </row>
    <row r="21" spans="1:9" s="308" customFormat="1" x14ac:dyDescent="0.25">
      <c r="A21" s="61">
        <v>1030</v>
      </c>
      <c r="B21" s="61" t="s">
        <v>17</v>
      </c>
      <c r="C21" s="61"/>
      <c r="D21" s="61"/>
      <c r="E21" s="307" t="s">
        <v>65</v>
      </c>
      <c r="F21" s="55"/>
      <c r="G21" s="45">
        <f t="shared" si="0"/>
        <v>321.875</v>
      </c>
      <c r="H21" s="26">
        <v>0.25</v>
      </c>
      <c r="I21" s="26">
        <f t="shared" si="1"/>
        <v>257.5</v>
      </c>
    </row>
    <row r="22" spans="1:9" s="308" customFormat="1" x14ac:dyDescent="0.25">
      <c r="A22" s="61">
        <v>350</v>
      </c>
      <c r="B22" s="61" t="s">
        <v>17</v>
      </c>
      <c r="C22" s="61"/>
      <c r="D22" s="61"/>
      <c r="E22" s="307" t="s">
        <v>607</v>
      </c>
      <c r="F22" s="55"/>
      <c r="G22" s="45">
        <f t="shared" si="0"/>
        <v>196.875</v>
      </c>
      <c r="H22" s="26">
        <v>0.45</v>
      </c>
      <c r="I22" s="26">
        <f t="shared" si="1"/>
        <v>157.5</v>
      </c>
    </row>
    <row r="23" spans="1:9" s="308" customFormat="1" x14ac:dyDescent="0.25">
      <c r="A23" s="61">
        <v>70</v>
      </c>
      <c r="B23" s="61" t="s">
        <v>17</v>
      </c>
      <c r="C23" s="61"/>
      <c r="D23" s="61"/>
      <c r="E23" s="307" t="s">
        <v>459</v>
      </c>
      <c r="F23" s="55"/>
      <c r="G23" s="45">
        <f t="shared" si="0"/>
        <v>52.5</v>
      </c>
      <c r="H23" s="26">
        <v>0.6</v>
      </c>
      <c r="I23" s="26">
        <f t="shared" si="1"/>
        <v>42</v>
      </c>
    </row>
    <row r="24" spans="1:9" s="308" customFormat="1" x14ac:dyDescent="0.25">
      <c r="A24" s="61">
        <v>120</v>
      </c>
      <c r="B24" s="61" t="s">
        <v>17</v>
      </c>
      <c r="C24" s="61"/>
      <c r="D24" s="61"/>
      <c r="E24" s="307" t="s">
        <v>1598</v>
      </c>
      <c r="F24" s="55"/>
      <c r="G24" s="45">
        <f t="shared" si="0"/>
        <v>82.5</v>
      </c>
      <c r="H24" s="26">
        <v>0.55000000000000004</v>
      </c>
      <c r="I24" s="26">
        <f t="shared" si="1"/>
        <v>66</v>
      </c>
    </row>
    <row r="25" spans="1:9" s="308" customFormat="1" x14ac:dyDescent="0.25">
      <c r="A25" s="60">
        <v>3</v>
      </c>
      <c r="B25" s="60" t="s">
        <v>18</v>
      </c>
      <c r="C25" s="60" t="s">
        <v>1556</v>
      </c>
      <c r="D25" s="60"/>
      <c r="E25" s="60" t="s">
        <v>1557</v>
      </c>
      <c r="F25" s="60"/>
      <c r="G25" s="45">
        <f t="shared" si="0"/>
        <v>16.912499999999998</v>
      </c>
      <c r="H25" s="26">
        <v>4.51</v>
      </c>
      <c r="I25" s="26">
        <f t="shared" si="1"/>
        <v>13.53</v>
      </c>
    </row>
    <row r="26" spans="1:9" s="308" customFormat="1" x14ac:dyDescent="0.25">
      <c r="A26" s="60">
        <v>5</v>
      </c>
      <c r="B26" s="60" t="s">
        <v>18</v>
      </c>
      <c r="C26" s="60" t="s">
        <v>1558</v>
      </c>
      <c r="D26" s="60"/>
      <c r="E26" s="60" t="s">
        <v>1559</v>
      </c>
      <c r="F26" s="60"/>
      <c r="G26" s="45">
        <f t="shared" si="0"/>
        <v>5.3125</v>
      </c>
      <c r="H26" s="26">
        <v>0.85</v>
      </c>
      <c r="I26" s="26">
        <f t="shared" si="1"/>
        <v>4.25</v>
      </c>
    </row>
    <row r="27" spans="1:9" s="308" customFormat="1" x14ac:dyDescent="0.25">
      <c r="A27" s="60">
        <v>3</v>
      </c>
      <c r="B27" s="60" t="s">
        <v>18</v>
      </c>
      <c r="C27" s="60" t="s">
        <v>268</v>
      </c>
      <c r="D27" s="60" t="s">
        <v>1585</v>
      </c>
      <c r="E27" s="60" t="s">
        <v>1586</v>
      </c>
      <c r="F27" s="60"/>
      <c r="G27" s="45">
        <f t="shared" si="0"/>
        <v>17.591625000000001</v>
      </c>
      <c r="H27" s="26">
        <v>4.6910999999999996</v>
      </c>
      <c r="I27" s="26">
        <f t="shared" si="1"/>
        <v>14.0733</v>
      </c>
    </row>
    <row r="28" spans="1:9" s="308" customFormat="1" x14ac:dyDescent="0.25">
      <c r="A28" s="60">
        <v>4</v>
      </c>
      <c r="B28" s="60" t="s">
        <v>18</v>
      </c>
      <c r="C28" s="60" t="s">
        <v>268</v>
      </c>
      <c r="D28" s="60" t="s">
        <v>1599</v>
      </c>
      <c r="E28" s="60" t="s">
        <v>1601</v>
      </c>
      <c r="F28" s="60"/>
      <c r="G28" s="45">
        <f t="shared" si="0"/>
        <v>19</v>
      </c>
      <c r="H28" s="26">
        <v>3.8</v>
      </c>
      <c r="I28" s="26">
        <f t="shared" si="1"/>
        <v>15.2</v>
      </c>
    </row>
    <row r="29" spans="1:9" x14ac:dyDescent="0.25">
      <c r="A29" s="17">
        <v>2</v>
      </c>
      <c r="B29" s="17" t="s">
        <v>18</v>
      </c>
      <c r="C29" s="17" t="s">
        <v>268</v>
      </c>
      <c r="D29" s="60" t="s">
        <v>1600</v>
      </c>
      <c r="E29" s="60" t="s">
        <v>1601</v>
      </c>
      <c r="F29" s="17"/>
      <c r="G29" s="45">
        <f t="shared" si="0"/>
        <v>7.5</v>
      </c>
      <c r="H29" s="26">
        <v>3</v>
      </c>
      <c r="I29" s="26">
        <f t="shared" si="1"/>
        <v>6</v>
      </c>
    </row>
    <row r="30" spans="1:9" x14ac:dyDescent="0.25">
      <c r="A30" s="17">
        <v>62</v>
      </c>
      <c r="B30" s="17" t="s">
        <v>18</v>
      </c>
      <c r="C30" s="17"/>
      <c r="D30" s="60"/>
      <c r="E30" s="60" t="s">
        <v>1602</v>
      </c>
      <c r="F30" s="17"/>
      <c r="G30" s="45">
        <f t="shared" si="0"/>
        <v>15.5</v>
      </c>
      <c r="H30" s="26">
        <v>0.2</v>
      </c>
      <c r="I30" s="26">
        <f t="shared" si="1"/>
        <v>12.4</v>
      </c>
    </row>
    <row r="31" spans="1:9" x14ac:dyDescent="0.25">
      <c r="A31" s="17">
        <v>5</v>
      </c>
      <c r="B31" s="17" t="s">
        <v>18</v>
      </c>
      <c r="C31" s="17"/>
      <c r="D31" s="60"/>
      <c r="E31" s="60" t="s">
        <v>1603</v>
      </c>
      <c r="F31" s="17"/>
      <c r="G31" s="45">
        <f t="shared" si="0"/>
        <v>5.625</v>
      </c>
      <c r="H31" s="26">
        <v>0.9</v>
      </c>
      <c r="I31" s="26">
        <f t="shared" si="1"/>
        <v>4.5</v>
      </c>
    </row>
    <row r="32" spans="1:9" x14ac:dyDescent="0.25">
      <c r="A32" s="17">
        <v>6</v>
      </c>
      <c r="B32" s="17" t="s">
        <v>18</v>
      </c>
      <c r="C32" s="17"/>
      <c r="D32" s="60"/>
      <c r="E32" s="60" t="s">
        <v>1604</v>
      </c>
      <c r="F32" s="17"/>
      <c r="G32" s="45">
        <f t="shared" si="0"/>
        <v>9.75</v>
      </c>
      <c r="H32" s="26">
        <v>1.3</v>
      </c>
      <c r="I32" s="26">
        <f t="shared" si="1"/>
        <v>7.8000000000000007</v>
      </c>
    </row>
    <row r="33" spans="1:9" x14ac:dyDescent="0.25">
      <c r="A33" s="17">
        <v>1</v>
      </c>
      <c r="B33" s="17" t="s">
        <v>18</v>
      </c>
      <c r="C33" s="17"/>
      <c r="D33" s="17"/>
      <c r="E33" s="17" t="s">
        <v>1608</v>
      </c>
      <c r="F33" s="17"/>
      <c r="G33" s="45">
        <f t="shared" si="0"/>
        <v>8.75</v>
      </c>
      <c r="H33" s="26">
        <v>7</v>
      </c>
      <c r="I33" s="26">
        <f t="shared" si="1"/>
        <v>7</v>
      </c>
    </row>
    <row r="34" spans="1:9" x14ac:dyDescent="0.25">
      <c r="A34" s="17">
        <v>60</v>
      </c>
      <c r="B34" s="17" t="s">
        <v>18</v>
      </c>
      <c r="C34" s="17" t="s">
        <v>288</v>
      </c>
      <c r="D34" s="17"/>
      <c r="E34" s="17" t="s">
        <v>289</v>
      </c>
      <c r="F34" s="17"/>
      <c r="G34" s="45">
        <f t="shared" si="0"/>
        <v>72</v>
      </c>
      <c r="H34" s="26">
        <v>0.96</v>
      </c>
      <c r="I34" s="26">
        <f t="shared" si="1"/>
        <v>57.599999999999994</v>
      </c>
    </row>
    <row r="35" spans="1:9" x14ac:dyDescent="0.25">
      <c r="A35" s="17">
        <v>5</v>
      </c>
      <c r="B35" s="17" t="s">
        <v>18</v>
      </c>
      <c r="C35" s="17" t="s">
        <v>290</v>
      </c>
      <c r="D35" s="17"/>
      <c r="E35" s="17" t="s">
        <v>291</v>
      </c>
      <c r="F35" s="17"/>
      <c r="G35" s="45">
        <f t="shared" si="0"/>
        <v>13.5625</v>
      </c>
      <c r="H35" s="26">
        <v>2.17</v>
      </c>
      <c r="I35" s="26">
        <f t="shared" si="1"/>
        <v>10.85</v>
      </c>
    </row>
    <row r="36" spans="1:9" x14ac:dyDescent="0.25">
      <c r="A36" s="17">
        <v>5</v>
      </c>
      <c r="B36" s="17" t="s">
        <v>18</v>
      </c>
      <c r="C36" s="17" t="s">
        <v>292</v>
      </c>
      <c r="D36" s="17"/>
      <c r="E36" s="17" t="s">
        <v>293</v>
      </c>
      <c r="F36" s="17"/>
      <c r="G36" s="45">
        <f t="shared" si="0"/>
        <v>22.5</v>
      </c>
      <c r="H36" s="26">
        <v>3.6</v>
      </c>
      <c r="I36" s="26">
        <f t="shared" si="1"/>
        <v>18</v>
      </c>
    </row>
    <row r="37" spans="1:9" x14ac:dyDescent="0.25">
      <c r="A37" s="17">
        <v>60</v>
      </c>
      <c r="B37" s="17" t="s">
        <v>18</v>
      </c>
      <c r="C37" s="17" t="s">
        <v>1517</v>
      </c>
      <c r="D37" s="17"/>
      <c r="E37" s="17" t="s">
        <v>1518</v>
      </c>
      <c r="F37" s="17"/>
      <c r="G37" s="45">
        <f t="shared" si="0"/>
        <v>207</v>
      </c>
      <c r="H37" s="26">
        <v>2.76</v>
      </c>
      <c r="I37" s="26">
        <f t="shared" si="1"/>
        <v>165.6</v>
      </c>
    </row>
    <row r="38" spans="1:9" x14ac:dyDescent="0.25">
      <c r="A38" s="17">
        <v>5</v>
      </c>
      <c r="B38" s="17" t="s">
        <v>18</v>
      </c>
      <c r="C38" s="17" t="s">
        <v>1519</v>
      </c>
      <c r="D38" s="17"/>
      <c r="E38" s="17" t="s">
        <v>1520</v>
      </c>
      <c r="F38" s="17"/>
      <c r="G38" s="45">
        <f t="shared" si="0"/>
        <v>23.000000000000004</v>
      </c>
      <c r="H38" s="26">
        <v>3.68</v>
      </c>
      <c r="I38" s="26">
        <f t="shared" si="1"/>
        <v>18.400000000000002</v>
      </c>
    </row>
    <row r="39" spans="1:9" x14ac:dyDescent="0.25">
      <c r="A39" s="17">
        <v>5</v>
      </c>
      <c r="B39" s="17" t="s">
        <v>18</v>
      </c>
      <c r="C39" s="17" t="s">
        <v>1521</v>
      </c>
      <c r="D39" s="17"/>
      <c r="E39" s="17" t="s">
        <v>1522</v>
      </c>
      <c r="F39" s="17"/>
      <c r="G39" s="45">
        <f t="shared" si="0"/>
        <v>31.6875</v>
      </c>
      <c r="H39" s="26">
        <v>5.07</v>
      </c>
      <c r="I39" s="26">
        <f t="shared" si="1"/>
        <v>25.35</v>
      </c>
    </row>
    <row r="40" spans="1:9" x14ac:dyDescent="0.25">
      <c r="A40" s="17">
        <v>6</v>
      </c>
      <c r="B40" s="17" t="s">
        <v>18</v>
      </c>
      <c r="C40" s="17" t="s">
        <v>1523</v>
      </c>
      <c r="D40" s="17"/>
      <c r="E40" s="17" t="s">
        <v>1524</v>
      </c>
      <c r="F40" s="17"/>
      <c r="G40" s="45">
        <f t="shared" si="0"/>
        <v>40.274999999999999</v>
      </c>
      <c r="H40" s="26">
        <v>5.37</v>
      </c>
      <c r="I40" s="26">
        <f t="shared" si="1"/>
        <v>32.22</v>
      </c>
    </row>
    <row r="41" spans="1:9" x14ac:dyDescent="0.25">
      <c r="A41" s="17">
        <v>7</v>
      </c>
      <c r="B41" s="17" t="s">
        <v>18</v>
      </c>
      <c r="C41" s="17" t="s">
        <v>1525</v>
      </c>
      <c r="D41" s="17"/>
      <c r="E41" s="17" t="s">
        <v>1526</v>
      </c>
      <c r="F41" s="17"/>
      <c r="G41" s="45">
        <f t="shared" si="0"/>
        <v>42.875000000000007</v>
      </c>
      <c r="H41" s="26">
        <v>4.9000000000000004</v>
      </c>
      <c r="I41" s="26">
        <f t="shared" si="1"/>
        <v>34.300000000000004</v>
      </c>
    </row>
    <row r="42" spans="1:9" x14ac:dyDescent="0.25">
      <c r="A42" s="17">
        <v>3</v>
      </c>
      <c r="B42" s="17" t="s">
        <v>18</v>
      </c>
      <c r="C42" s="17" t="s">
        <v>1527</v>
      </c>
      <c r="D42" s="17"/>
      <c r="E42" s="17" t="s">
        <v>1609</v>
      </c>
      <c r="F42" s="17"/>
      <c r="G42" s="45">
        <f t="shared" si="0"/>
        <v>24.375</v>
      </c>
      <c r="H42" s="26">
        <v>6.5</v>
      </c>
      <c r="I42" s="26">
        <f t="shared" si="1"/>
        <v>19.5</v>
      </c>
    </row>
    <row r="43" spans="1:9" x14ac:dyDescent="0.25">
      <c r="A43" s="17">
        <v>3</v>
      </c>
      <c r="B43" s="17" t="s">
        <v>18</v>
      </c>
      <c r="C43" s="17" t="s">
        <v>1528</v>
      </c>
      <c r="D43" s="17"/>
      <c r="E43" s="17" t="s">
        <v>1529</v>
      </c>
      <c r="F43" s="17"/>
      <c r="G43" s="45">
        <f t="shared" si="0"/>
        <v>8.9625000000000004</v>
      </c>
      <c r="H43" s="26">
        <v>2.39</v>
      </c>
      <c r="I43" s="26">
        <f t="shared" si="1"/>
        <v>7.17</v>
      </c>
    </row>
    <row r="44" spans="1:9" x14ac:dyDescent="0.25">
      <c r="A44" s="17">
        <v>15</v>
      </c>
      <c r="B44" s="17" t="s">
        <v>18</v>
      </c>
      <c r="C44" s="17" t="s">
        <v>1530</v>
      </c>
      <c r="D44" s="17"/>
      <c r="E44" s="17" t="s">
        <v>1531</v>
      </c>
      <c r="F44" s="17"/>
      <c r="G44" s="45">
        <f t="shared" si="0"/>
        <v>97.312500000000014</v>
      </c>
      <c r="H44" s="26">
        <v>5.19</v>
      </c>
      <c r="I44" s="26">
        <f t="shared" si="1"/>
        <v>77.850000000000009</v>
      </c>
    </row>
    <row r="45" spans="1:9" x14ac:dyDescent="0.25">
      <c r="A45" s="17">
        <v>26</v>
      </c>
      <c r="B45" s="17" t="s">
        <v>18</v>
      </c>
      <c r="C45" s="17" t="s">
        <v>1532</v>
      </c>
      <c r="D45" s="17"/>
      <c r="E45" s="17" t="s">
        <v>1533</v>
      </c>
      <c r="F45" s="17"/>
      <c r="G45" s="45">
        <f t="shared" si="0"/>
        <v>350.67499999999995</v>
      </c>
      <c r="H45" s="26">
        <v>10.79</v>
      </c>
      <c r="I45" s="26">
        <f t="shared" si="1"/>
        <v>280.53999999999996</v>
      </c>
    </row>
    <row r="46" spans="1:9" x14ac:dyDescent="0.25">
      <c r="A46" s="17">
        <v>65</v>
      </c>
      <c r="B46" s="17" t="s">
        <v>18</v>
      </c>
      <c r="C46" s="17" t="s">
        <v>1534</v>
      </c>
      <c r="D46" s="17"/>
      <c r="E46" s="17" t="s">
        <v>1535</v>
      </c>
      <c r="F46" s="17"/>
      <c r="G46" s="45">
        <f t="shared" si="0"/>
        <v>67.055625000000006</v>
      </c>
      <c r="H46" s="26">
        <v>0.82530000000000003</v>
      </c>
      <c r="I46" s="26">
        <f t="shared" si="1"/>
        <v>53.644500000000001</v>
      </c>
    </row>
    <row r="47" spans="1:9" x14ac:dyDescent="0.25">
      <c r="A47" s="17">
        <v>9</v>
      </c>
      <c r="B47" s="17" t="s">
        <v>18</v>
      </c>
      <c r="C47" s="17" t="s">
        <v>1536</v>
      </c>
      <c r="D47" s="17"/>
      <c r="E47" s="17" t="s">
        <v>1537</v>
      </c>
      <c r="F47" s="17"/>
      <c r="G47" s="45">
        <f t="shared" si="0"/>
        <v>379.91250000000002</v>
      </c>
      <c r="H47" s="26">
        <v>33.770000000000003</v>
      </c>
      <c r="I47" s="26">
        <f t="shared" si="1"/>
        <v>303.93</v>
      </c>
    </row>
    <row r="48" spans="1:9" x14ac:dyDescent="0.25">
      <c r="A48" s="17">
        <v>9</v>
      </c>
      <c r="B48" s="17" t="s">
        <v>18</v>
      </c>
      <c r="C48" s="17" t="s">
        <v>1538</v>
      </c>
      <c r="D48" s="17"/>
      <c r="E48" s="17" t="s">
        <v>1539</v>
      </c>
      <c r="F48" s="17"/>
      <c r="G48" s="45">
        <f t="shared" si="0"/>
        <v>12.9375</v>
      </c>
      <c r="H48" s="26">
        <v>1.1499999999999999</v>
      </c>
      <c r="I48" s="26">
        <f t="shared" si="1"/>
        <v>10.35</v>
      </c>
    </row>
    <row r="49" spans="1:9" x14ac:dyDescent="0.25">
      <c r="A49" s="17">
        <v>1</v>
      </c>
      <c r="B49" s="17" t="s">
        <v>18</v>
      </c>
      <c r="C49" s="17" t="s">
        <v>1540</v>
      </c>
      <c r="D49" s="17"/>
      <c r="E49" s="17" t="s">
        <v>1541</v>
      </c>
      <c r="F49" s="17"/>
      <c r="G49" s="45">
        <f t="shared" si="0"/>
        <v>65.75</v>
      </c>
      <c r="H49" s="26">
        <v>52.6</v>
      </c>
      <c r="I49" s="26">
        <f t="shared" si="1"/>
        <v>52.6</v>
      </c>
    </row>
    <row r="50" spans="1:9" x14ac:dyDescent="0.25">
      <c r="A50" s="17">
        <v>7</v>
      </c>
      <c r="B50" s="17" t="s">
        <v>18</v>
      </c>
      <c r="C50" s="17" t="s">
        <v>268</v>
      </c>
      <c r="D50" s="17" t="s">
        <v>1587</v>
      </c>
      <c r="E50" s="17" t="s">
        <v>1588</v>
      </c>
      <c r="F50" s="17"/>
      <c r="G50" s="45">
        <f t="shared" si="0"/>
        <v>66.682874999999996</v>
      </c>
      <c r="H50" s="26">
        <v>7.6208999999999998</v>
      </c>
      <c r="I50" s="26">
        <f t="shared" si="1"/>
        <v>53.346299999999999</v>
      </c>
    </row>
    <row r="51" spans="1:9" x14ac:dyDescent="0.25">
      <c r="A51" s="17">
        <v>1</v>
      </c>
      <c r="B51" s="17" t="s">
        <v>18</v>
      </c>
      <c r="C51" s="17" t="s">
        <v>268</v>
      </c>
      <c r="D51" s="17" t="s">
        <v>1589</v>
      </c>
      <c r="E51" s="17" t="s">
        <v>1590</v>
      </c>
      <c r="F51" s="23"/>
      <c r="G51" s="45">
        <f t="shared" si="0"/>
        <v>23.584499999999998</v>
      </c>
      <c r="H51" s="26">
        <v>18.867599999999999</v>
      </c>
      <c r="I51" s="26">
        <f t="shared" si="1"/>
        <v>18.867599999999999</v>
      </c>
    </row>
    <row r="52" spans="1:9" x14ac:dyDescent="0.25">
      <c r="A52" s="17">
        <v>4</v>
      </c>
      <c r="B52" s="17" t="s">
        <v>18</v>
      </c>
      <c r="C52" s="17" t="s">
        <v>268</v>
      </c>
      <c r="D52" s="17" t="s">
        <v>1591</v>
      </c>
      <c r="E52" s="17" t="s">
        <v>1592</v>
      </c>
      <c r="F52" s="17"/>
      <c r="G52" s="45">
        <f t="shared" si="0"/>
        <v>21.261000000000003</v>
      </c>
      <c r="H52" s="26">
        <v>4.2522000000000002</v>
      </c>
      <c r="I52" s="26">
        <f t="shared" si="1"/>
        <v>17.008800000000001</v>
      </c>
    </row>
    <row r="53" spans="1:9" x14ac:dyDescent="0.25">
      <c r="A53" s="17">
        <v>1</v>
      </c>
      <c r="B53" s="17" t="s">
        <v>18</v>
      </c>
      <c r="C53" s="17" t="s">
        <v>1554</v>
      </c>
      <c r="D53" s="17"/>
      <c r="E53" s="17" t="s">
        <v>1555</v>
      </c>
      <c r="F53" s="17"/>
      <c r="G53" s="45">
        <f t="shared" si="0"/>
        <v>4.7749999999999995</v>
      </c>
      <c r="H53" s="26">
        <v>3.82</v>
      </c>
      <c r="I53" s="26">
        <f t="shared" si="1"/>
        <v>3.82</v>
      </c>
    </row>
    <row r="54" spans="1:9" x14ac:dyDescent="0.25">
      <c r="A54" s="17">
        <v>3</v>
      </c>
      <c r="B54" s="17" t="s">
        <v>18</v>
      </c>
      <c r="C54" s="17" t="s">
        <v>1610</v>
      </c>
      <c r="D54" s="17"/>
      <c r="E54" s="17" t="s">
        <v>724</v>
      </c>
      <c r="F54" s="17"/>
      <c r="G54" s="45">
        <f t="shared" si="0"/>
        <v>13.875000000000002</v>
      </c>
      <c r="H54" s="26">
        <v>3.7</v>
      </c>
      <c r="I54" s="26">
        <f t="shared" si="1"/>
        <v>11.100000000000001</v>
      </c>
    </row>
    <row r="55" spans="1:9" x14ac:dyDescent="0.25">
      <c r="A55" s="17">
        <v>1</v>
      </c>
      <c r="B55" s="17" t="s">
        <v>18</v>
      </c>
      <c r="C55" s="17" t="s">
        <v>1611</v>
      </c>
      <c r="D55" s="17"/>
      <c r="E55" s="17" t="s">
        <v>1612</v>
      </c>
      <c r="F55" s="17"/>
      <c r="G55" s="45">
        <f t="shared" si="0"/>
        <v>62.5</v>
      </c>
      <c r="H55" s="26">
        <v>50</v>
      </c>
      <c r="I55" s="26">
        <f t="shared" si="1"/>
        <v>50</v>
      </c>
    </row>
    <row r="56" spans="1:9" x14ac:dyDescent="0.25">
      <c r="A56" s="17">
        <v>4</v>
      </c>
      <c r="B56" s="17" t="s">
        <v>18</v>
      </c>
      <c r="C56" s="17"/>
      <c r="D56" s="17"/>
      <c r="E56" s="17" t="s">
        <v>464</v>
      </c>
      <c r="F56" s="17"/>
      <c r="G56" s="45">
        <f t="shared" si="0"/>
        <v>5</v>
      </c>
      <c r="H56" s="26">
        <v>1</v>
      </c>
      <c r="I56" s="26">
        <f t="shared" si="1"/>
        <v>4</v>
      </c>
    </row>
    <row r="57" spans="1:9" x14ac:dyDescent="0.25">
      <c r="A57" s="17">
        <v>3</v>
      </c>
      <c r="B57" s="17" t="s">
        <v>18</v>
      </c>
      <c r="C57" s="17"/>
      <c r="D57" s="17"/>
      <c r="E57" s="17" t="s">
        <v>465</v>
      </c>
      <c r="F57" s="17"/>
      <c r="G57" s="45">
        <f t="shared" si="0"/>
        <v>4.5</v>
      </c>
      <c r="H57" s="26">
        <v>1.2</v>
      </c>
      <c r="I57" s="26">
        <f t="shared" si="1"/>
        <v>3.5999999999999996</v>
      </c>
    </row>
    <row r="58" spans="1:9" x14ac:dyDescent="0.25">
      <c r="A58" s="17">
        <v>1</v>
      </c>
      <c r="B58" s="17" t="s">
        <v>18</v>
      </c>
      <c r="C58" s="17" t="s">
        <v>1343</v>
      </c>
      <c r="D58" s="17"/>
      <c r="E58" s="17" t="s">
        <v>1613</v>
      </c>
      <c r="F58" s="17"/>
      <c r="G58" s="45">
        <f t="shared" si="0"/>
        <v>8.75</v>
      </c>
      <c r="H58" s="26">
        <v>7</v>
      </c>
      <c r="I58" s="26">
        <f t="shared" si="1"/>
        <v>7</v>
      </c>
    </row>
    <row r="59" spans="1:9" x14ac:dyDescent="0.25">
      <c r="A59" s="17">
        <v>4</v>
      </c>
      <c r="B59" s="17" t="s">
        <v>18</v>
      </c>
      <c r="C59" s="17"/>
      <c r="D59" s="17"/>
      <c r="E59" s="17" t="s">
        <v>1614</v>
      </c>
      <c r="F59" s="17"/>
      <c r="G59" s="45">
        <f t="shared" si="0"/>
        <v>55</v>
      </c>
      <c r="H59" s="26">
        <v>11</v>
      </c>
      <c r="I59" s="26">
        <f t="shared" si="1"/>
        <v>44</v>
      </c>
    </row>
    <row r="60" spans="1:9" x14ac:dyDescent="0.25">
      <c r="A60" s="17">
        <v>1</v>
      </c>
      <c r="B60" s="17"/>
      <c r="C60" s="17" t="s">
        <v>1577</v>
      </c>
      <c r="D60" s="17"/>
      <c r="E60" s="17" t="s">
        <v>1578</v>
      </c>
      <c r="F60" s="17"/>
      <c r="G60" s="45">
        <f t="shared" si="0"/>
        <v>4.4375</v>
      </c>
      <c r="H60" s="26">
        <v>3.55</v>
      </c>
      <c r="I60" s="26">
        <f t="shared" si="1"/>
        <v>3.55</v>
      </c>
    </row>
    <row r="61" spans="1:9" x14ac:dyDescent="0.25">
      <c r="A61" s="17">
        <v>3</v>
      </c>
      <c r="B61" s="17" t="s">
        <v>18</v>
      </c>
      <c r="C61" s="17"/>
      <c r="D61" s="17"/>
      <c r="E61" s="17" t="s">
        <v>1615</v>
      </c>
      <c r="F61" s="17"/>
      <c r="G61" s="45">
        <f t="shared" si="0"/>
        <v>30</v>
      </c>
      <c r="H61" s="26">
        <v>8</v>
      </c>
      <c r="I61" s="26">
        <f t="shared" si="1"/>
        <v>24</v>
      </c>
    </row>
    <row r="62" spans="1:9" x14ac:dyDescent="0.25">
      <c r="A62" s="17">
        <v>2</v>
      </c>
      <c r="B62" s="44" t="s">
        <v>18</v>
      </c>
      <c r="C62" s="17" t="s">
        <v>1575</v>
      </c>
      <c r="D62" s="17"/>
      <c r="E62" s="17" t="s">
        <v>1576</v>
      </c>
      <c r="F62" s="17"/>
      <c r="G62" s="45">
        <f t="shared" si="0"/>
        <v>5.3249999999999993</v>
      </c>
      <c r="H62" s="26">
        <v>2.13</v>
      </c>
      <c r="I62" s="26">
        <f t="shared" si="1"/>
        <v>4.26</v>
      </c>
    </row>
    <row r="63" spans="1:9" x14ac:dyDescent="0.25">
      <c r="A63" s="17">
        <v>2</v>
      </c>
      <c r="B63" s="17" t="s">
        <v>18</v>
      </c>
      <c r="C63" s="17"/>
      <c r="D63" s="17"/>
      <c r="E63" s="17" t="s">
        <v>1616</v>
      </c>
      <c r="F63" s="17"/>
      <c r="G63" s="45">
        <f t="shared" si="0"/>
        <v>5</v>
      </c>
      <c r="H63" s="26">
        <v>2</v>
      </c>
      <c r="I63" s="26">
        <f t="shared" si="1"/>
        <v>4</v>
      </c>
    </row>
    <row r="64" spans="1:9" x14ac:dyDescent="0.25">
      <c r="A64" s="17">
        <v>5</v>
      </c>
      <c r="B64" s="44" t="s">
        <v>18</v>
      </c>
      <c r="C64" s="17" t="s">
        <v>1560</v>
      </c>
      <c r="D64" s="17"/>
      <c r="E64" s="17" t="s">
        <v>1561</v>
      </c>
      <c r="F64" s="17"/>
      <c r="G64" s="45">
        <f t="shared" si="0"/>
        <v>37.3125</v>
      </c>
      <c r="H64" s="26">
        <v>5.97</v>
      </c>
      <c r="I64" s="26">
        <f t="shared" si="1"/>
        <v>29.849999999999998</v>
      </c>
    </row>
    <row r="65" spans="1:9" x14ac:dyDescent="0.25">
      <c r="A65" s="17">
        <v>5</v>
      </c>
      <c r="B65" s="44" t="s">
        <v>18</v>
      </c>
      <c r="C65" s="17" t="s">
        <v>1562</v>
      </c>
      <c r="D65" s="17"/>
      <c r="E65" s="17" t="s">
        <v>1563</v>
      </c>
      <c r="F65" s="17"/>
      <c r="G65" s="45">
        <f t="shared" si="0"/>
        <v>17.5625</v>
      </c>
      <c r="H65" s="26">
        <v>2.81</v>
      </c>
      <c r="I65" s="26">
        <f t="shared" si="1"/>
        <v>14.05</v>
      </c>
    </row>
    <row r="66" spans="1:9" x14ac:dyDescent="0.25">
      <c r="A66" s="17">
        <v>10</v>
      </c>
      <c r="B66" s="17" t="s">
        <v>18</v>
      </c>
      <c r="C66" s="17"/>
      <c r="D66" s="17"/>
      <c r="E66" s="17" t="s">
        <v>1617</v>
      </c>
      <c r="F66" s="17"/>
      <c r="G66" s="45">
        <f t="shared" si="0"/>
        <v>12.5</v>
      </c>
      <c r="H66" s="26">
        <v>1</v>
      </c>
      <c r="I66" s="26">
        <f t="shared" si="1"/>
        <v>10</v>
      </c>
    </row>
    <row r="67" spans="1:9" x14ac:dyDescent="0.25">
      <c r="A67" s="17">
        <v>1</v>
      </c>
      <c r="B67" s="17" t="s">
        <v>18</v>
      </c>
      <c r="C67" s="17" t="s">
        <v>268</v>
      </c>
      <c r="D67" s="17">
        <v>14026</v>
      </c>
      <c r="E67" s="17" t="s">
        <v>1593</v>
      </c>
      <c r="F67" s="85" t="s">
        <v>1192</v>
      </c>
      <c r="G67" s="45">
        <f t="shared" si="0"/>
        <v>1.4849999999999999</v>
      </c>
      <c r="H67" s="26">
        <v>1.1879999999999999</v>
      </c>
      <c r="I67" s="26">
        <f t="shared" si="1"/>
        <v>1.1879999999999999</v>
      </c>
    </row>
    <row r="68" spans="1:9" x14ac:dyDescent="0.25">
      <c r="A68" s="17">
        <v>1</v>
      </c>
      <c r="B68" s="17" t="s">
        <v>18</v>
      </c>
      <c r="C68" s="17" t="s">
        <v>268</v>
      </c>
      <c r="D68" s="17">
        <v>14008</v>
      </c>
      <c r="E68" s="17" t="s">
        <v>350</v>
      </c>
      <c r="F68" s="85" t="s">
        <v>1192</v>
      </c>
      <c r="G68" s="45">
        <f t="shared" si="0"/>
        <v>3.0577500000000004</v>
      </c>
      <c r="H68" s="26">
        <v>2.4462000000000002</v>
      </c>
      <c r="I68" s="26">
        <f t="shared" si="1"/>
        <v>2.4462000000000002</v>
      </c>
    </row>
    <row r="69" spans="1:9" x14ac:dyDescent="0.25">
      <c r="A69" s="17">
        <v>1</v>
      </c>
      <c r="B69" s="17" t="s">
        <v>18</v>
      </c>
      <c r="C69" s="17" t="s">
        <v>268</v>
      </c>
      <c r="D69" s="17" t="s">
        <v>339</v>
      </c>
      <c r="E69" s="17" t="s">
        <v>340</v>
      </c>
      <c r="F69" s="85" t="s">
        <v>1192</v>
      </c>
      <c r="G69" s="45">
        <f t="shared" si="0"/>
        <v>2.0317499999999997</v>
      </c>
      <c r="H69" s="26">
        <v>1.6254</v>
      </c>
      <c r="I69" s="26">
        <f t="shared" si="1"/>
        <v>1.6254</v>
      </c>
    </row>
    <row r="70" spans="1:9" x14ac:dyDescent="0.25">
      <c r="A70" s="17">
        <v>1</v>
      </c>
      <c r="B70" s="17" t="s">
        <v>18</v>
      </c>
      <c r="C70" s="17" t="s">
        <v>268</v>
      </c>
      <c r="D70" s="17">
        <v>14602</v>
      </c>
      <c r="E70" s="17" t="s">
        <v>336</v>
      </c>
      <c r="F70" s="85" t="s">
        <v>1192</v>
      </c>
      <c r="G70" s="45">
        <f t="shared" si="0"/>
        <v>1.2622500000000001</v>
      </c>
      <c r="H70" s="26">
        <v>1.0098</v>
      </c>
      <c r="I70" s="26">
        <f t="shared" si="1"/>
        <v>1.0098</v>
      </c>
    </row>
    <row r="71" spans="1:9" x14ac:dyDescent="0.25">
      <c r="A71" s="17">
        <v>1</v>
      </c>
      <c r="B71" s="17" t="s">
        <v>18</v>
      </c>
      <c r="C71" s="17" t="s">
        <v>268</v>
      </c>
      <c r="D71" s="17">
        <v>14050</v>
      </c>
      <c r="E71" s="17" t="s">
        <v>1594</v>
      </c>
      <c r="F71" s="85" t="s">
        <v>1192</v>
      </c>
      <c r="G71" s="45">
        <f t="shared" si="0"/>
        <v>13.101750000000001</v>
      </c>
      <c r="H71" s="26">
        <v>10.481400000000001</v>
      </c>
      <c r="I71" s="26">
        <f t="shared" si="1"/>
        <v>10.481400000000001</v>
      </c>
    </row>
    <row r="72" spans="1:9" x14ac:dyDescent="0.25">
      <c r="A72" s="17">
        <v>1</v>
      </c>
      <c r="B72" s="17" t="s">
        <v>18</v>
      </c>
      <c r="C72" s="17" t="s">
        <v>268</v>
      </c>
      <c r="D72" s="17">
        <v>14601</v>
      </c>
      <c r="E72" s="17" t="s">
        <v>335</v>
      </c>
      <c r="F72" s="85" t="s">
        <v>1192</v>
      </c>
      <c r="G72" s="45">
        <f t="shared" si="0"/>
        <v>1.2622500000000001</v>
      </c>
      <c r="H72" s="26">
        <v>1.0098</v>
      </c>
      <c r="I72" s="26">
        <f t="shared" si="1"/>
        <v>1.0098</v>
      </c>
    </row>
    <row r="73" spans="1:9" x14ac:dyDescent="0.25">
      <c r="A73" s="17">
        <v>1</v>
      </c>
      <c r="B73" s="17" t="s">
        <v>18</v>
      </c>
      <c r="C73" s="17" t="s">
        <v>268</v>
      </c>
      <c r="D73" s="17" t="s">
        <v>337</v>
      </c>
      <c r="E73" s="17" t="s">
        <v>338</v>
      </c>
      <c r="F73" s="85" t="s">
        <v>1192</v>
      </c>
      <c r="G73" s="45">
        <f t="shared" si="0"/>
        <v>2.0317499999999997</v>
      </c>
      <c r="H73" s="26">
        <v>1.6254</v>
      </c>
      <c r="I73" s="26">
        <f t="shared" si="1"/>
        <v>1.6254</v>
      </c>
    </row>
    <row r="74" spans="1:9" x14ac:dyDescent="0.25">
      <c r="A74" s="17">
        <v>1</v>
      </c>
      <c r="B74" s="17" t="s">
        <v>18</v>
      </c>
      <c r="C74" s="17" t="s">
        <v>268</v>
      </c>
      <c r="D74" s="17" t="s">
        <v>1595</v>
      </c>
      <c r="E74" s="17" t="s">
        <v>1596</v>
      </c>
      <c r="F74" s="85" t="s">
        <v>1192</v>
      </c>
      <c r="G74" s="45">
        <f t="shared" si="0"/>
        <v>3.0423749999999998</v>
      </c>
      <c r="H74" s="26">
        <v>2.4339</v>
      </c>
      <c r="I74" s="26">
        <f t="shared" si="1"/>
        <v>2.4339</v>
      </c>
    </row>
    <row r="75" spans="1:9" x14ac:dyDescent="0.25">
      <c r="A75" s="17">
        <v>20</v>
      </c>
      <c r="B75" s="17" t="s">
        <v>17</v>
      </c>
      <c r="C75" s="17"/>
      <c r="D75" s="17"/>
      <c r="E75" s="17" t="s">
        <v>711</v>
      </c>
      <c r="F75" s="23"/>
      <c r="G75" s="45">
        <f t="shared" si="0"/>
        <v>10</v>
      </c>
      <c r="H75" s="26">
        <v>0.4</v>
      </c>
      <c r="I75" s="26">
        <f t="shared" si="1"/>
        <v>8</v>
      </c>
    </row>
    <row r="76" spans="1:9" x14ac:dyDescent="0.25">
      <c r="A76" s="17">
        <v>2</v>
      </c>
      <c r="B76" s="17" t="s">
        <v>18</v>
      </c>
      <c r="C76" s="17"/>
      <c r="D76" s="17"/>
      <c r="E76" s="17" t="s">
        <v>1618</v>
      </c>
      <c r="F76" s="23"/>
      <c r="G76" s="45">
        <f t="shared" si="0"/>
        <v>2.5</v>
      </c>
      <c r="H76" s="26">
        <v>1</v>
      </c>
      <c r="I76" s="26">
        <f t="shared" si="1"/>
        <v>2</v>
      </c>
    </row>
    <row r="77" spans="1:9" s="308" customFormat="1" x14ac:dyDescent="0.25">
      <c r="A77" s="60">
        <v>4</v>
      </c>
      <c r="B77" s="60" t="s">
        <v>18</v>
      </c>
      <c r="C77" s="60"/>
      <c r="D77" s="60"/>
      <c r="E77" s="60" t="s">
        <v>1619</v>
      </c>
      <c r="F77" s="309"/>
      <c r="G77" s="45">
        <f t="shared" si="0"/>
        <v>5.5</v>
      </c>
      <c r="H77" s="26">
        <v>1.1000000000000001</v>
      </c>
      <c r="I77" s="26">
        <f t="shared" si="1"/>
        <v>4.4000000000000004</v>
      </c>
    </row>
    <row r="78" spans="1:9" s="308" customFormat="1" x14ac:dyDescent="0.25">
      <c r="A78" s="25">
        <v>1</v>
      </c>
      <c r="B78" s="25" t="s">
        <v>18</v>
      </c>
      <c r="C78" s="25"/>
      <c r="D78" s="25"/>
      <c r="E78" s="140" t="s">
        <v>1620</v>
      </c>
      <c r="F78" s="56"/>
      <c r="G78" s="45">
        <f t="shared" ref="G78:G96" si="2">I78+I78*$H$100</f>
        <v>5.625</v>
      </c>
      <c r="H78" s="26">
        <v>4.5</v>
      </c>
      <c r="I78" s="26">
        <f t="shared" si="1"/>
        <v>4.5</v>
      </c>
    </row>
    <row r="79" spans="1:9" s="308" customFormat="1" x14ac:dyDescent="0.25">
      <c r="A79" s="25">
        <v>2</v>
      </c>
      <c r="B79" s="25" t="s">
        <v>18</v>
      </c>
      <c r="C79" s="25"/>
      <c r="D79" s="25"/>
      <c r="E79" s="25" t="s">
        <v>950</v>
      </c>
      <c r="F79" s="57"/>
      <c r="G79" s="45">
        <f t="shared" si="2"/>
        <v>7.5</v>
      </c>
      <c r="H79" s="26">
        <v>3</v>
      </c>
      <c r="I79" s="26">
        <f t="shared" ref="I79:I97" si="3">H79*A79</f>
        <v>6</v>
      </c>
    </row>
    <row r="80" spans="1:9" x14ac:dyDescent="0.25">
      <c r="A80" s="60">
        <v>3</v>
      </c>
      <c r="B80" s="217" t="s">
        <v>18</v>
      </c>
      <c r="C80" s="60" t="s">
        <v>766</v>
      </c>
      <c r="D80" s="60"/>
      <c r="E80" s="60" t="s">
        <v>767</v>
      </c>
      <c r="F80" s="17"/>
      <c r="G80" s="45">
        <f t="shared" si="2"/>
        <v>23.700000000000003</v>
      </c>
      <c r="H80" s="26">
        <v>6.32</v>
      </c>
      <c r="I80" s="26">
        <f t="shared" si="3"/>
        <v>18.96</v>
      </c>
    </row>
    <row r="81" spans="1:9" x14ac:dyDescent="0.25">
      <c r="A81" s="217">
        <v>1</v>
      </c>
      <c r="B81" s="217" t="s">
        <v>18</v>
      </c>
      <c r="C81" s="60"/>
      <c r="D81" s="60"/>
      <c r="E81" s="217" t="s">
        <v>1621</v>
      </c>
      <c r="F81" s="17"/>
      <c r="G81" s="45">
        <f t="shared" si="2"/>
        <v>3.75</v>
      </c>
      <c r="H81" s="26">
        <v>3</v>
      </c>
      <c r="I81" s="26">
        <f t="shared" si="3"/>
        <v>3</v>
      </c>
    </row>
    <row r="82" spans="1:9" x14ac:dyDescent="0.25">
      <c r="A82" s="17">
        <v>1</v>
      </c>
      <c r="B82" s="217" t="s">
        <v>18</v>
      </c>
      <c r="C82" s="17" t="s">
        <v>1572</v>
      </c>
      <c r="D82" s="17"/>
      <c r="E82" s="17" t="s">
        <v>1573</v>
      </c>
      <c r="F82" s="17"/>
      <c r="G82" s="45">
        <f t="shared" si="2"/>
        <v>56.512500000000003</v>
      </c>
      <c r="H82" s="26">
        <v>45.21</v>
      </c>
      <c r="I82" s="26">
        <f t="shared" si="3"/>
        <v>45.21</v>
      </c>
    </row>
    <row r="83" spans="1:9" x14ac:dyDescent="0.25">
      <c r="A83" s="17">
        <v>12</v>
      </c>
      <c r="B83" s="217" t="s">
        <v>17</v>
      </c>
      <c r="C83" s="17"/>
      <c r="D83" s="17"/>
      <c r="E83" s="17" t="s">
        <v>1622</v>
      </c>
      <c r="F83" s="17"/>
      <c r="G83" s="45">
        <f t="shared" si="2"/>
        <v>4.5</v>
      </c>
      <c r="H83" s="26">
        <v>0.3</v>
      </c>
      <c r="I83" s="26">
        <f t="shared" si="3"/>
        <v>3.5999999999999996</v>
      </c>
    </row>
    <row r="84" spans="1:9" x14ac:dyDescent="0.25">
      <c r="A84" s="60">
        <v>1</v>
      </c>
      <c r="B84" s="217" t="s">
        <v>18</v>
      </c>
      <c r="C84" s="60" t="s">
        <v>1574</v>
      </c>
      <c r="D84" s="17"/>
      <c r="E84" s="60" t="s">
        <v>1623</v>
      </c>
      <c r="F84" s="17"/>
      <c r="G84" s="45">
        <f t="shared" si="2"/>
        <v>11.25</v>
      </c>
      <c r="H84" s="26">
        <v>9</v>
      </c>
      <c r="I84" s="26">
        <f t="shared" si="3"/>
        <v>9</v>
      </c>
    </row>
    <row r="85" spans="1:9" x14ac:dyDescent="0.25">
      <c r="A85" s="17">
        <v>5</v>
      </c>
      <c r="B85" s="217" t="s">
        <v>18</v>
      </c>
      <c r="C85" s="17" t="s">
        <v>1564</v>
      </c>
      <c r="D85" s="17"/>
      <c r="E85" s="17" t="s">
        <v>1565</v>
      </c>
      <c r="F85" s="17"/>
      <c r="G85" s="45">
        <f t="shared" si="2"/>
        <v>9.5625</v>
      </c>
      <c r="H85" s="26">
        <v>1.53</v>
      </c>
      <c r="I85" s="26">
        <f t="shared" si="3"/>
        <v>7.65</v>
      </c>
    </row>
    <row r="86" spans="1:9" x14ac:dyDescent="0.25">
      <c r="A86" s="17">
        <v>5</v>
      </c>
      <c r="B86" s="217" t="s">
        <v>18</v>
      </c>
      <c r="C86" s="17" t="s">
        <v>1566</v>
      </c>
      <c r="D86" s="17"/>
      <c r="E86" s="17" t="s">
        <v>1567</v>
      </c>
      <c r="F86" s="17"/>
      <c r="G86" s="45">
        <f t="shared" si="2"/>
        <v>19.875</v>
      </c>
      <c r="H86" s="26">
        <v>3.18</v>
      </c>
      <c r="I86" s="26">
        <f t="shared" si="3"/>
        <v>15.9</v>
      </c>
    </row>
    <row r="87" spans="1:9" x14ac:dyDescent="0.25">
      <c r="A87" s="17">
        <v>2</v>
      </c>
      <c r="B87" s="217" t="s">
        <v>18</v>
      </c>
      <c r="C87" s="17" t="s">
        <v>1568</v>
      </c>
      <c r="D87" s="17"/>
      <c r="E87" s="17" t="s">
        <v>1569</v>
      </c>
      <c r="F87" s="17"/>
      <c r="G87" s="45">
        <f t="shared" si="2"/>
        <v>2.6</v>
      </c>
      <c r="H87" s="26">
        <v>1.04</v>
      </c>
      <c r="I87" s="26">
        <f t="shared" si="3"/>
        <v>2.08</v>
      </c>
    </row>
    <row r="88" spans="1:9" x14ac:dyDescent="0.25">
      <c r="A88" s="17">
        <v>2</v>
      </c>
      <c r="B88" s="17" t="s">
        <v>18</v>
      </c>
      <c r="C88" s="17" t="s">
        <v>1570</v>
      </c>
      <c r="D88" s="17"/>
      <c r="E88" s="17" t="s">
        <v>1571</v>
      </c>
      <c r="F88" s="17"/>
      <c r="G88" s="45">
        <f t="shared" si="2"/>
        <v>2.3250000000000002</v>
      </c>
      <c r="H88" s="26">
        <v>0.93</v>
      </c>
      <c r="I88" s="26">
        <f t="shared" si="3"/>
        <v>1.86</v>
      </c>
    </row>
    <row r="89" spans="1:9" x14ac:dyDescent="0.25">
      <c r="A89" s="60">
        <v>7</v>
      </c>
      <c r="B89" s="60" t="s">
        <v>18</v>
      </c>
      <c r="C89" s="60"/>
      <c r="D89" s="60"/>
      <c r="E89" s="60" t="s">
        <v>1624</v>
      </c>
      <c r="F89" s="17"/>
      <c r="G89" s="45">
        <f t="shared" si="2"/>
        <v>7.0000000000000009</v>
      </c>
      <c r="H89" s="26">
        <v>0.8</v>
      </c>
      <c r="I89" s="26">
        <f t="shared" si="3"/>
        <v>5.6000000000000005</v>
      </c>
    </row>
    <row r="90" spans="1:9" x14ac:dyDescent="0.25">
      <c r="A90" s="217">
        <v>15</v>
      </c>
      <c r="B90" s="217" t="s">
        <v>17</v>
      </c>
      <c r="C90" s="60"/>
      <c r="D90" s="60"/>
      <c r="E90" s="60" t="s">
        <v>409</v>
      </c>
      <c r="F90" s="17"/>
      <c r="G90" s="45">
        <f t="shared" si="2"/>
        <v>18.75</v>
      </c>
      <c r="H90" s="26">
        <v>1</v>
      </c>
      <c r="I90" s="26">
        <f t="shared" si="3"/>
        <v>15</v>
      </c>
    </row>
    <row r="91" spans="1:9" x14ac:dyDescent="0.25">
      <c r="A91" s="17">
        <v>1</v>
      </c>
      <c r="B91" s="217" t="s">
        <v>18</v>
      </c>
      <c r="C91" s="17" t="s">
        <v>1542</v>
      </c>
      <c r="D91" s="17"/>
      <c r="E91" s="17" t="s">
        <v>1543</v>
      </c>
      <c r="F91" s="17"/>
      <c r="G91" s="45">
        <f t="shared" si="2"/>
        <v>43.75</v>
      </c>
      <c r="H91" s="26">
        <v>35</v>
      </c>
      <c r="I91" s="26">
        <f t="shared" si="3"/>
        <v>35</v>
      </c>
    </row>
    <row r="92" spans="1:9" x14ac:dyDescent="0.25">
      <c r="A92" s="17">
        <v>1</v>
      </c>
      <c r="B92" s="17" t="s">
        <v>18</v>
      </c>
      <c r="C92" s="17" t="s">
        <v>1427</v>
      </c>
      <c r="D92" s="17"/>
      <c r="E92" s="17" t="s">
        <v>1428</v>
      </c>
      <c r="F92" s="17"/>
      <c r="G92" s="45">
        <f t="shared" si="2"/>
        <v>10</v>
      </c>
      <c r="H92" s="26">
        <v>8</v>
      </c>
      <c r="I92" s="26">
        <f t="shared" si="3"/>
        <v>8</v>
      </c>
    </row>
    <row r="93" spans="1:9" x14ac:dyDescent="0.25">
      <c r="A93" s="17">
        <v>5</v>
      </c>
      <c r="B93" s="17" t="s">
        <v>18</v>
      </c>
      <c r="C93" s="17" t="s">
        <v>1544</v>
      </c>
      <c r="D93" s="17"/>
      <c r="E93" s="17" t="s">
        <v>1545</v>
      </c>
      <c r="F93" s="17"/>
      <c r="G93" s="45">
        <f t="shared" si="2"/>
        <v>50</v>
      </c>
      <c r="H93" s="26">
        <v>8</v>
      </c>
      <c r="I93" s="26">
        <f t="shared" si="3"/>
        <v>40</v>
      </c>
    </row>
    <row r="94" spans="1:9" x14ac:dyDescent="0.25">
      <c r="A94" s="17">
        <v>6</v>
      </c>
      <c r="B94" s="17" t="s">
        <v>18</v>
      </c>
      <c r="C94" s="17" t="s">
        <v>1546</v>
      </c>
      <c r="D94" s="17"/>
      <c r="E94" s="17" t="s">
        <v>1547</v>
      </c>
      <c r="F94" s="17"/>
      <c r="G94" s="45">
        <f t="shared" si="2"/>
        <v>60</v>
      </c>
      <c r="H94" s="26">
        <v>8</v>
      </c>
      <c r="I94" s="26">
        <f t="shared" si="3"/>
        <v>48</v>
      </c>
    </row>
    <row r="95" spans="1:9" x14ac:dyDescent="0.25">
      <c r="A95" s="17">
        <v>8</v>
      </c>
      <c r="B95" s="17" t="s">
        <v>18</v>
      </c>
      <c r="C95" s="17" t="s">
        <v>1548</v>
      </c>
      <c r="D95" s="17"/>
      <c r="E95" s="17" t="s">
        <v>1549</v>
      </c>
      <c r="F95" s="17"/>
      <c r="G95" s="45">
        <f t="shared" si="2"/>
        <v>80</v>
      </c>
      <c r="H95" s="26">
        <v>8</v>
      </c>
      <c r="I95" s="26">
        <f t="shared" si="3"/>
        <v>64</v>
      </c>
    </row>
    <row r="96" spans="1:9" x14ac:dyDescent="0.25">
      <c r="A96" s="17">
        <v>1</v>
      </c>
      <c r="B96" s="17" t="s">
        <v>18</v>
      </c>
      <c r="C96" s="17" t="s">
        <v>1550</v>
      </c>
      <c r="D96" s="17"/>
      <c r="E96" s="17" t="s">
        <v>1551</v>
      </c>
      <c r="F96" s="17"/>
      <c r="G96" s="45">
        <f t="shared" si="2"/>
        <v>56.25</v>
      </c>
      <c r="H96" s="26">
        <v>45</v>
      </c>
      <c r="I96" s="26">
        <f t="shared" si="3"/>
        <v>45</v>
      </c>
    </row>
    <row r="97" spans="1:9" x14ac:dyDescent="0.25">
      <c r="A97" s="17">
        <v>1</v>
      </c>
      <c r="B97" s="17" t="s">
        <v>18</v>
      </c>
      <c r="C97" s="17" t="s">
        <v>1552</v>
      </c>
      <c r="D97" s="17"/>
      <c r="E97" s="17" t="s">
        <v>1553</v>
      </c>
      <c r="F97" s="17"/>
      <c r="G97" s="45">
        <f>I97+I97*$H$100</f>
        <v>56.25</v>
      </c>
      <c r="H97" s="26">
        <v>45</v>
      </c>
      <c r="I97" s="26">
        <f t="shared" si="3"/>
        <v>45</v>
      </c>
    </row>
    <row r="98" spans="1:9" x14ac:dyDescent="0.25">
      <c r="A98" s="217"/>
      <c r="B98" s="217"/>
      <c r="C98" s="60"/>
      <c r="D98" s="60"/>
      <c r="E98" s="60" t="s">
        <v>1625</v>
      </c>
      <c r="F98" s="17"/>
      <c r="G98" s="45">
        <f t="shared" ref="G98" si="4">I98+I98*$H$100</f>
        <v>62.5</v>
      </c>
      <c r="H98" s="308"/>
      <c r="I98" s="26">
        <v>50</v>
      </c>
    </row>
    <row r="99" spans="1:9" x14ac:dyDescent="0.25">
      <c r="A99" s="217"/>
      <c r="B99" s="217"/>
      <c r="C99" s="60"/>
      <c r="D99" s="60"/>
      <c r="E99" s="60"/>
      <c r="F99" s="60" t="s">
        <v>1671</v>
      </c>
      <c r="G99" s="23">
        <f>SUM(G14:G98)</f>
        <v>3707.9504999999999</v>
      </c>
      <c r="H99" s="308"/>
      <c r="I99" s="32">
        <f>SUM(I14:I98)</f>
        <v>2966.3604</v>
      </c>
    </row>
    <row r="100" spans="1:9" x14ac:dyDescent="0.25">
      <c r="A100" s="318"/>
      <c r="B100" s="319"/>
      <c r="C100" s="320"/>
      <c r="D100" s="320"/>
      <c r="E100" s="320"/>
      <c r="F100" s="322" t="s">
        <v>1626</v>
      </c>
      <c r="G100" s="323">
        <v>150</v>
      </c>
      <c r="H100" s="18">
        <v>0.25</v>
      </c>
      <c r="I100" s="26">
        <f>I99+I99*H100</f>
        <v>3707.9504999999999</v>
      </c>
    </row>
    <row r="101" spans="1:9" x14ac:dyDescent="0.25">
      <c r="A101" s="318"/>
      <c r="B101" s="319"/>
      <c r="C101" s="320"/>
      <c r="D101" s="320"/>
      <c r="E101" s="320"/>
      <c r="F101" s="322" t="s">
        <v>1673</v>
      </c>
      <c r="G101" s="323">
        <f>134*23</f>
        <v>3082</v>
      </c>
      <c r="H101" s="310" t="s">
        <v>1626</v>
      </c>
      <c r="I101" s="26">
        <v>150</v>
      </c>
    </row>
    <row r="102" spans="1:9" x14ac:dyDescent="0.25">
      <c r="A102" s="318"/>
      <c r="B102" s="319"/>
      <c r="C102" s="320"/>
      <c r="D102" s="320"/>
      <c r="E102" s="320"/>
      <c r="F102" s="322" t="s">
        <v>1674</v>
      </c>
      <c r="G102" s="23">
        <f>38*25</f>
        <v>950</v>
      </c>
      <c r="H102" s="324" t="s">
        <v>1673</v>
      </c>
      <c r="I102" s="325">
        <f>134*23</f>
        <v>3082</v>
      </c>
    </row>
    <row r="103" spans="1:9" x14ac:dyDescent="0.25">
      <c r="A103" s="318"/>
      <c r="B103" s="319"/>
      <c r="C103" s="320"/>
      <c r="D103" s="320"/>
      <c r="E103" s="320"/>
      <c r="F103" s="327" t="s">
        <v>1672</v>
      </c>
      <c r="G103" s="328">
        <f>SUM(G99:G102)</f>
        <v>7889.9504999999999</v>
      </c>
      <c r="H103" s="324" t="s">
        <v>1674</v>
      </c>
      <c r="I103" s="326">
        <f>38*25</f>
        <v>950</v>
      </c>
    </row>
    <row r="104" spans="1:9" x14ac:dyDescent="0.25">
      <c r="A104" s="318"/>
      <c r="B104" s="319"/>
      <c r="C104" s="320"/>
      <c r="D104" s="320"/>
      <c r="E104" s="320"/>
      <c r="F104" s="321"/>
      <c r="G104" s="25"/>
      <c r="I104" s="22"/>
    </row>
    <row r="105" spans="1:9" x14ac:dyDescent="0.25">
      <c r="A105" s="318"/>
      <c r="B105" s="319"/>
      <c r="C105" s="320"/>
      <c r="D105" s="320"/>
      <c r="E105" s="320"/>
      <c r="F105" s="321"/>
      <c r="G105" s="25"/>
      <c r="I105" s="24">
        <f>SUM(I100:I104)</f>
        <v>7889.9504999999999</v>
      </c>
    </row>
    <row r="106" spans="1:9" x14ac:dyDescent="0.25">
      <c r="A106" s="29" t="s">
        <v>20</v>
      </c>
      <c r="B106" s="30"/>
      <c r="C106" s="30"/>
      <c r="D106" s="30"/>
      <c r="E106" s="30"/>
      <c r="F106" s="31" t="s">
        <v>21</v>
      </c>
    </row>
    <row r="107" spans="1:9" x14ac:dyDescent="0.25">
      <c r="A107" s="29"/>
      <c r="B107" s="30"/>
      <c r="C107" s="30"/>
      <c r="D107" s="30"/>
      <c r="E107" s="30"/>
      <c r="F107" s="33"/>
    </row>
    <row r="108" spans="1:9" x14ac:dyDescent="0.25">
      <c r="A108" s="29" t="s">
        <v>22</v>
      </c>
      <c r="B108" s="30"/>
      <c r="C108" s="30"/>
      <c r="D108" s="30"/>
      <c r="E108" s="30"/>
      <c r="F108" s="34"/>
      <c r="G108" s="26"/>
    </row>
    <row r="109" spans="1:9" x14ac:dyDescent="0.25">
      <c r="A109" s="35"/>
      <c r="B109" s="36"/>
      <c r="C109" s="36"/>
      <c r="D109" s="36"/>
      <c r="E109" s="36"/>
      <c r="F109" s="31" t="s">
        <v>23</v>
      </c>
      <c r="G109" s="28"/>
    </row>
    <row r="110" spans="1:9" x14ac:dyDescent="0.25">
      <c r="A110" s="29" t="s">
        <v>84</v>
      </c>
      <c r="B110" s="30"/>
      <c r="C110" s="30"/>
      <c r="D110" s="30"/>
      <c r="E110" s="30"/>
      <c r="F110" s="37"/>
      <c r="G110" s="28"/>
    </row>
    <row r="111" spans="1:9" x14ac:dyDescent="0.25">
      <c r="A111" s="38"/>
      <c r="B111" s="39"/>
      <c r="C111" s="39"/>
      <c r="D111" s="39"/>
      <c r="E111" s="39"/>
      <c r="F111" s="34"/>
    </row>
    <row r="112" spans="1:9" x14ac:dyDescent="0.25">
      <c r="G112" s="28"/>
    </row>
    <row r="114" spans="6:6" x14ac:dyDescent="0.25">
      <c r="F114" s="26"/>
    </row>
    <row r="115" spans="6:6" x14ac:dyDescent="0.25">
      <c r="F115" s="28"/>
    </row>
    <row r="116" spans="6:6" x14ac:dyDescent="0.25">
      <c r="F116" s="28"/>
    </row>
    <row r="118" spans="6:6" x14ac:dyDescent="0.25">
      <c r="F118" s="28">
        <f>SUM(F114:F117)</f>
        <v>0</v>
      </c>
    </row>
  </sheetData>
  <mergeCells count="5">
    <mergeCell ref="A2:E2"/>
    <mergeCell ref="A3:E3"/>
    <mergeCell ref="A4:E4"/>
    <mergeCell ref="A5:E5"/>
    <mergeCell ref="A8:E8"/>
  </mergeCells>
  <phoneticPr fontId="14" type="noConversion"/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5B91-B902-48D2-A51F-88BA37DEAAED}">
  <dimension ref="A1:P52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4.140625" customWidth="1"/>
    <col min="3" max="3" width="20.28515625" customWidth="1"/>
    <col min="4" max="4" width="12.7109375" customWidth="1"/>
    <col min="5" max="5" width="15.5703125" customWidth="1"/>
    <col min="6" max="6" width="41" customWidth="1"/>
    <col min="8" max="8" width="9.42578125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82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46"/>
      <c r="B6" s="46"/>
      <c r="C6" s="46"/>
      <c r="D6" s="46"/>
      <c r="E6" s="46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116"/>
      <c r="B9" s="117"/>
      <c r="C9" s="117"/>
      <c r="D9" s="117"/>
      <c r="E9" s="118"/>
      <c r="F9" s="9"/>
    </row>
    <row r="10" spans="1:16" x14ac:dyDescent="0.25">
      <c r="A10" s="109"/>
      <c r="B10" s="110"/>
      <c r="C10" s="110"/>
      <c r="D10" s="110"/>
      <c r="E10" s="111"/>
      <c r="F10" s="9"/>
      <c r="P10">
        <v>1</v>
      </c>
    </row>
    <row r="11" spans="1:16" x14ac:dyDescent="0.25">
      <c r="A11" s="112"/>
      <c r="B11" s="113"/>
      <c r="C11" s="113"/>
      <c r="D11" s="113"/>
      <c r="E11" s="114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47"/>
      <c r="B14" s="41"/>
      <c r="C14" s="17"/>
      <c r="D14" s="17"/>
      <c r="E14" s="17"/>
      <c r="F14" s="17"/>
      <c r="G14" s="26"/>
    </row>
    <row r="15" spans="1:16" x14ac:dyDescent="0.25">
      <c r="A15" s="47"/>
      <c r="B15" s="41"/>
      <c r="C15" s="48"/>
      <c r="D15" s="17"/>
      <c r="E15" s="49"/>
      <c r="F15" s="23"/>
      <c r="G15" s="28"/>
      <c r="H15" s="50"/>
    </row>
    <row r="16" spans="1:16" x14ac:dyDescent="0.25">
      <c r="A16" s="47"/>
      <c r="B16" s="41"/>
      <c r="C16" s="17"/>
      <c r="D16" s="17"/>
      <c r="E16" s="17"/>
      <c r="F16" s="17"/>
      <c r="G16" s="26"/>
    </row>
    <row r="17" spans="1:10" x14ac:dyDescent="0.25">
      <c r="A17" s="47"/>
      <c r="B17" s="41"/>
      <c r="C17" s="17"/>
      <c r="D17" s="17"/>
      <c r="E17" s="49"/>
      <c r="F17" s="23"/>
      <c r="G17" s="28"/>
      <c r="H17" s="50"/>
    </row>
    <row r="18" spans="1:10" x14ac:dyDescent="0.25">
      <c r="A18" s="47"/>
      <c r="B18" s="41"/>
      <c r="C18" s="49"/>
      <c r="D18" s="17"/>
      <c r="E18" s="49"/>
      <c r="F18" s="23"/>
      <c r="G18" s="28"/>
      <c r="H18" s="50"/>
    </row>
    <row r="19" spans="1:10" x14ac:dyDescent="0.25">
      <c r="A19" s="47"/>
      <c r="B19" s="41"/>
      <c r="C19" s="49"/>
      <c r="D19" s="17"/>
      <c r="E19" s="49"/>
      <c r="F19" s="23"/>
      <c r="G19" s="28"/>
      <c r="H19" s="50"/>
    </row>
    <row r="20" spans="1:10" x14ac:dyDescent="0.25">
      <c r="A20" s="47"/>
      <c r="B20" s="41"/>
      <c r="C20" s="49"/>
      <c r="D20" s="17"/>
      <c r="E20" s="49"/>
      <c r="F20" s="23"/>
      <c r="G20" s="28"/>
      <c r="H20" s="50"/>
    </row>
    <row r="21" spans="1:10" x14ac:dyDescent="0.25">
      <c r="A21" s="47"/>
      <c r="B21" s="41"/>
      <c r="C21" s="49"/>
      <c r="D21" s="17"/>
      <c r="E21" s="49"/>
      <c r="F21" s="23"/>
      <c r="G21" s="28"/>
      <c r="J21" s="50"/>
    </row>
    <row r="22" spans="1:10" x14ac:dyDescent="0.25">
      <c r="A22" s="47"/>
      <c r="B22" s="41"/>
      <c r="C22" s="49"/>
      <c r="D22" s="17"/>
      <c r="E22" s="49"/>
      <c r="F22" s="23"/>
      <c r="G22" s="28"/>
      <c r="H22" s="50"/>
    </row>
    <row r="23" spans="1:10" x14ac:dyDescent="0.25">
      <c r="A23" s="51"/>
      <c r="B23" s="41"/>
      <c r="C23" s="17"/>
      <c r="D23" s="17"/>
      <c r="E23" s="17"/>
      <c r="F23" s="23"/>
      <c r="G23" s="28"/>
      <c r="H23" s="26"/>
    </row>
    <row r="24" spans="1:10" x14ac:dyDescent="0.25">
      <c r="A24" s="52"/>
      <c r="B24" s="53"/>
      <c r="C24" s="54"/>
      <c r="D24" s="54"/>
      <c r="E24" s="54"/>
      <c r="F24" s="23"/>
      <c r="H24" s="50"/>
    </row>
    <row r="25" spans="1:10" x14ac:dyDescent="0.25">
      <c r="A25" s="17"/>
      <c r="B25" s="17"/>
      <c r="C25" s="17"/>
      <c r="D25" s="17"/>
      <c r="E25" s="17"/>
      <c r="F25" s="23"/>
      <c r="H25" s="50"/>
    </row>
    <row r="26" spans="1:10" x14ac:dyDescent="0.25">
      <c r="A26" s="23"/>
      <c r="B26" s="17"/>
      <c r="C26" s="17"/>
      <c r="D26" s="17"/>
      <c r="E26" s="17"/>
      <c r="F26" s="23"/>
      <c r="H26" s="28"/>
    </row>
    <row r="27" spans="1:10" x14ac:dyDescent="0.25">
      <c r="A27" s="17"/>
      <c r="B27" s="17"/>
      <c r="C27" s="17"/>
      <c r="D27" s="17"/>
      <c r="E27" s="17"/>
      <c r="F27" s="23"/>
      <c r="H27" s="28"/>
    </row>
    <row r="28" spans="1:10" x14ac:dyDescent="0.25">
      <c r="A28" s="17"/>
      <c r="B28" s="17"/>
      <c r="C28" s="17"/>
      <c r="D28" s="17"/>
      <c r="E28" s="17"/>
      <c r="F28" s="23"/>
      <c r="H28" s="28"/>
    </row>
    <row r="29" spans="1:10" x14ac:dyDescent="0.25">
      <c r="A29" s="17"/>
      <c r="B29" s="17"/>
      <c r="C29" s="17"/>
      <c r="D29" s="17"/>
      <c r="E29" s="17"/>
      <c r="F29" s="23"/>
      <c r="H29" s="28"/>
    </row>
    <row r="30" spans="1:10" x14ac:dyDescent="0.25">
      <c r="A30" s="17"/>
      <c r="B30" s="17"/>
      <c r="C30" s="17"/>
      <c r="D30" s="17"/>
      <c r="E30" s="17"/>
      <c r="F30" s="23"/>
      <c r="H30" s="28"/>
    </row>
    <row r="31" spans="1:10" x14ac:dyDescent="0.25">
      <c r="A31" s="17"/>
      <c r="B31" s="17"/>
      <c r="C31" s="17"/>
      <c r="D31" s="17"/>
      <c r="E31" s="17"/>
      <c r="F31" s="17"/>
      <c r="H31" s="28"/>
    </row>
    <row r="32" spans="1:10" x14ac:dyDescent="0.25">
      <c r="A32" s="17"/>
      <c r="B32" s="17"/>
      <c r="C32" s="17"/>
      <c r="D32" s="17"/>
      <c r="E32" s="17"/>
      <c r="F32" s="17"/>
      <c r="H32" s="28"/>
    </row>
    <row r="33" spans="1:8" x14ac:dyDescent="0.25">
      <c r="A33" s="17"/>
      <c r="B33" s="17"/>
      <c r="C33" s="17"/>
      <c r="D33" s="17"/>
      <c r="E33" s="17"/>
      <c r="F33" s="17"/>
      <c r="H33" s="28"/>
    </row>
    <row r="34" spans="1:8" x14ac:dyDescent="0.25">
      <c r="A34" s="17"/>
      <c r="B34" s="17"/>
      <c r="C34" s="17"/>
      <c r="D34" s="17"/>
      <c r="E34" s="17"/>
      <c r="F34" s="23"/>
      <c r="H34" s="28"/>
    </row>
    <row r="35" spans="1:8" x14ac:dyDescent="0.25">
      <c r="A35" s="17"/>
      <c r="B35" s="17"/>
      <c r="C35" s="17"/>
      <c r="D35" s="17"/>
      <c r="E35" s="17"/>
      <c r="F35" s="23"/>
      <c r="H35" s="28"/>
    </row>
    <row r="36" spans="1:8" x14ac:dyDescent="0.25">
      <c r="A36" s="17"/>
      <c r="B36" s="17"/>
      <c r="C36" s="17"/>
      <c r="D36" s="17"/>
      <c r="E36" s="20"/>
      <c r="F36" s="21"/>
    </row>
    <row r="37" spans="1:8" x14ac:dyDescent="0.25">
      <c r="A37" s="25"/>
      <c r="B37" s="25"/>
      <c r="C37" s="25"/>
      <c r="D37" s="25"/>
      <c r="E37" s="55"/>
      <c r="F37" s="56"/>
      <c r="H37" s="28"/>
    </row>
    <row r="38" spans="1:8" x14ac:dyDescent="0.25">
      <c r="A38" s="25"/>
      <c r="B38" s="25"/>
      <c r="C38" s="25"/>
      <c r="D38" s="25"/>
      <c r="E38" s="25"/>
      <c r="F38" s="57"/>
    </row>
    <row r="39" spans="1:8" x14ac:dyDescent="0.25">
      <c r="A39" s="25"/>
      <c r="B39" s="25"/>
      <c r="C39" s="25"/>
      <c r="D39" s="25"/>
      <c r="E39" s="25"/>
      <c r="F39" s="25"/>
    </row>
    <row r="40" spans="1:8" x14ac:dyDescent="0.25">
      <c r="A40" s="29" t="s">
        <v>20</v>
      </c>
      <c r="B40" s="30"/>
      <c r="C40" s="30"/>
      <c r="D40" s="30"/>
      <c r="E40" s="30"/>
      <c r="F40" s="31" t="s">
        <v>21</v>
      </c>
    </row>
    <row r="41" spans="1:8" x14ac:dyDescent="0.25">
      <c r="A41" s="29"/>
      <c r="B41" s="30"/>
      <c r="C41" s="30"/>
      <c r="D41" s="30"/>
      <c r="E41" s="30"/>
      <c r="F41" s="33"/>
    </row>
    <row r="42" spans="1:8" x14ac:dyDescent="0.25">
      <c r="A42" s="29" t="s">
        <v>22</v>
      </c>
      <c r="B42" s="30"/>
      <c r="C42" s="30"/>
      <c r="D42" s="30"/>
      <c r="E42" s="30"/>
      <c r="F42" s="34"/>
    </row>
    <row r="43" spans="1:8" x14ac:dyDescent="0.25">
      <c r="A43" s="35"/>
      <c r="B43" s="36"/>
      <c r="C43" s="36"/>
      <c r="D43" s="36"/>
      <c r="E43" s="36"/>
      <c r="F43" s="31" t="s">
        <v>23</v>
      </c>
    </row>
    <row r="44" spans="1:8" x14ac:dyDescent="0.25">
      <c r="A44" s="29" t="s">
        <v>84</v>
      </c>
      <c r="B44" s="30"/>
      <c r="C44" s="30"/>
      <c r="D44" s="30"/>
      <c r="E44" s="30"/>
      <c r="F44" s="37"/>
    </row>
    <row r="45" spans="1:8" x14ac:dyDescent="0.25">
      <c r="A45" s="38"/>
      <c r="B45" s="39"/>
      <c r="C45" s="39"/>
      <c r="D45" s="39"/>
      <c r="E45" s="39"/>
      <c r="F45" s="34"/>
    </row>
    <row r="48" spans="1:8" x14ac:dyDescent="0.25">
      <c r="F48" s="26"/>
    </row>
    <row r="49" spans="6:6" x14ac:dyDescent="0.25">
      <c r="F49" s="28"/>
    </row>
    <row r="50" spans="6:6" x14ac:dyDescent="0.25">
      <c r="F50" s="28"/>
    </row>
    <row r="52" spans="6:6" x14ac:dyDescent="0.25">
      <c r="F52" s="28">
        <f>SUM(F48:F51)</f>
        <v>0</v>
      </c>
    </row>
  </sheetData>
  <mergeCells count="5">
    <mergeCell ref="A2:E2"/>
    <mergeCell ref="A3:E3"/>
    <mergeCell ref="A4:E4"/>
    <mergeCell ref="A5:E5"/>
    <mergeCell ref="A8:E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2BD3-B06A-40E0-BDF8-BCE9568516F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1FA6-2E7A-462B-9C77-89E120F476E6}">
  <sheetPr>
    <pageSetUpPr fitToPage="1"/>
  </sheetPr>
  <dimension ref="A1:P76"/>
  <sheetViews>
    <sheetView zoomScaleNormal="100" workbookViewId="0">
      <selection activeCell="N40" sqref="N40"/>
    </sheetView>
  </sheetViews>
  <sheetFormatPr defaultRowHeight="15" x14ac:dyDescent="0.25"/>
  <cols>
    <col min="1" max="1" width="5.5703125" customWidth="1"/>
    <col min="2" max="2" width="4.140625" customWidth="1"/>
    <col min="3" max="3" width="11.140625" customWidth="1"/>
    <col min="4" max="4" width="12.7109375" customWidth="1"/>
    <col min="5" max="5" width="29.7109375" customWidth="1"/>
    <col min="6" max="6" width="41" customWidth="1"/>
    <col min="7" max="7" width="9.28515625" style="26" bestFit="1" customWidth="1"/>
    <col min="8" max="8" width="9.42578125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1303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226"/>
      <c r="B6" s="226"/>
      <c r="C6" s="226"/>
      <c r="D6" s="226"/>
      <c r="E6" s="226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229"/>
      <c r="B9" s="230"/>
      <c r="C9" s="230" t="s">
        <v>1307</v>
      </c>
      <c r="D9" s="230"/>
      <c r="E9" s="231"/>
      <c r="F9" s="9" t="s">
        <v>8</v>
      </c>
    </row>
    <row r="10" spans="1:16" x14ac:dyDescent="0.25">
      <c r="A10" s="220"/>
      <c r="B10" s="221"/>
      <c r="C10" s="221" t="s">
        <v>1306</v>
      </c>
      <c r="D10" s="221"/>
      <c r="E10" s="222"/>
      <c r="F10" s="9"/>
      <c r="P10">
        <v>1</v>
      </c>
    </row>
    <row r="11" spans="1:16" x14ac:dyDescent="0.25">
      <c r="A11" s="223"/>
      <c r="B11" s="224"/>
      <c r="C11" s="224" t="s">
        <v>1305</v>
      </c>
      <c r="D11" s="224"/>
      <c r="E11" s="225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17">
        <v>15</v>
      </c>
      <c r="B14" s="41" t="s">
        <v>18</v>
      </c>
      <c r="C14" s="17" t="s">
        <v>1308</v>
      </c>
      <c r="D14" s="17">
        <v>123</v>
      </c>
      <c r="E14" s="17" t="s">
        <v>1309</v>
      </c>
      <c r="F14" s="45">
        <f>H14+H14*$G$34</f>
        <v>59.940000000000005</v>
      </c>
      <c r="G14" s="26">
        <v>3.33</v>
      </c>
      <c r="H14" s="22">
        <f>G14*A14</f>
        <v>49.95</v>
      </c>
    </row>
    <row r="15" spans="1:16" x14ac:dyDescent="0.25">
      <c r="A15" s="17">
        <v>1</v>
      </c>
      <c r="B15" s="41" t="s">
        <v>18</v>
      </c>
      <c r="C15" s="17" t="s">
        <v>878</v>
      </c>
      <c r="D15" s="17" t="s">
        <v>1310</v>
      </c>
      <c r="E15" s="17" t="s">
        <v>1311</v>
      </c>
      <c r="F15" s="45">
        <f t="shared" ref="F15:F31" si="0">H15+H15*$G$34</f>
        <v>425.4</v>
      </c>
      <c r="G15" s="26">
        <v>354.5</v>
      </c>
      <c r="H15" s="22">
        <f t="shared" ref="H15:H31" si="1">G15*A15</f>
        <v>354.5</v>
      </c>
    </row>
    <row r="16" spans="1:16" x14ac:dyDescent="0.25">
      <c r="A16" s="17">
        <v>4</v>
      </c>
      <c r="B16" s="41" t="s">
        <v>18</v>
      </c>
      <c r="C16" s="17" t="s">
        <v>1318</v>
      </c>
      <c r="D16" s="17"/>
      <c r="E16" s="17" t="s">
        <v>1319</v>
      </c>
      <c r="F16" s="45">
        <f t="shared" si="0"/>
        <v>38.4</v>
      </c>
      <c r="G16" s="26">
        <v>8</v>
      </c>
      <c r="H16" s="22">
        <f t="shared" si="1"/>
        <v>32</v>
      </c>
    </row>
    <row r="17" spans="1:10" x14ac:dyDescent="0.25">
      <c r="A17" s="17">
        <v>1</v>
      </c>
      <c r="B17" s="41" t="s">
        <v>18</v>
      </c>
      <c r="C17" s="17" t="s">
        <v>1312</v>
      </c>
      <c r="D17" s="17"/>
      <c r="E17" s="17" t="s">
        <v>1313</v>
      </c>
      <c r="F17" s="45">
        <f t="shared" si="0"/>
        <v>20.315999999999999</v>
      </c>
      <c r="G17" s="26">
        <v>16.93</v>
      </c>
      <c r="H17" s="22">
        <f t="shared" si="1"/>
        <v>16.93</v>
      </c>
      <c r="J17" s="50"/>
    </row>
    <row r="18" spans="1:10" x14ac:dyDescent="0.25">
      <c r="A18" s="17">
        <v>1</v>
      </c>
      <c r="B18" s="41" t="s">
        <v>18</v>
      </c>
      <c r="C18" s="17" t="s">
        <v>1314</v>
      </c>
      <c r="D18" s="17"/>
      <c r="E18" s="17" t="s">
        <v>1315</v>
      </c>
      <c r="F18" s="45">
        <f t="shared" si="0"/>
        <v>11.148</v>
      </c>
      <c r="G18" s="26">
        <v>9.2899999999999991</v>
      </c>
      <c r="H18" s="22">
        <f t="shared" si="1"/>
        <v>9.2899999999999991</v>
      </c>
    </row>
    <row r="19" spans="1:10" x14ac:dyDescent="0.25">
      <c r="A19" s="17">
        <v>2</v>
      </c>
      <c r="B19" s="41" t="s">
        <v>18</v>
      </c>
      <c r="C19" s="17" t="s">
        <v>1316</v>
      </c>
      <c r="D19" s="17"/>
      <c r="E19" s="17" t="s">
        <v>1317</v>
      </c>
      <c r="F19" s="45">
        <f t="shared" si="0"/>
        <v>1.25088</v>
      </c>
      <c r="G19" s="26">
        <v>0.5212</v>
      </c>
      <c r="H19" s="22">
        <f t="shared" si="1"/>
        <v>1.0424</v>
      </c>
    </row>
    <row r="20" spans="1:10" x14ac:dyDescent="0.25">
      <c r="A20" s="17">
        <v>1</v>
      </c>
      <c r="B20" s="17" t="s">
        <v>18</v>
      </c>
      <c r="C20" s="17" t="s">
        <v>1320</v>
      </c>
      <c r="D20" s="17"/>
      <c r="E20" s="17" t="s">
        <v>1321</v>
      </c>
      <c r="F20" s="45">
        <f t="shared" si="0"/>
        <v>1.956</v>
      </c>
      <c r="G20" s="26">
        <v>1.63</v>
      </c>
      <c r="H20" s="22">
        <f t="shared" si="1"/>
        <v>1.63</v>
      </c>
    </row>
    <row r="21" spans="1:10" x14ac:dyDescent="0.25">
      <c r="A21" s="17">
        <v>3</v>
      </c>
      <c r="B21" s="17" t="s">
        <v>18</v>
      </c>
      <c r="C21" s="17"/>
      <c r="D21" s="17"/>
      <c r="E21" s="17" t="s">
        <v>1328</v>
      </c>
      <c r="F21" s="45">
        <f t="shared" si="0"/>
        <v>82.8</v>
      </c>
      <c r="G21" s="26">
        <v>23</v>
      </c>
      <c r="H21" s="22">
        <f t="shared" si="1"/>
        <v>69</v>
      </c>
    </row>
    <row r="22" spans="1:10" x14ac:dyDescent="0.25">
      <c r="A22" s="17">
        <v>1</v>
      </c>
      <c r="B22" s="17" t="s">
        <v>18</v>
      </c>
      <c r="C22" s="17"/>
      <c r="D22" s="17"/>
      <c r="E22" s="17" t="s">
        <v>1335</v>
      </c>
      <c r="F22" s="45">
        <f t="shared" si="0"/>
        <v>38.4</v>
      </c>
      <c r="G22" s="26">
        <v>32</v>
      </c>
      <c r="H22" s="22">
        <f t="shared" si="1"/>
        <v>32</v>
      </c>
    </row>
    <row r="23" spans="1:10" x14ac:dyDescent="0.25">
      <c r="A23" s="17"/>
      <c r="B23" s="17"/>
      <c r="C23" s="17"/>
      <c r="D23" s="17"/>
      <c r="E23" s="17" t="s">
        <v>1362</v>
      </c>
      <c r="F23" s="45">
        <f t="shared" si="0"/>
        <v>21.6</v>
      </c>
      <c r="H23" s="22">
        <v>18</v>
      </c>
    </row>
    <row r="24" spans="1:10" x14ac:dyDescent="0.25">
      <c r="A24" s="17">
        <v>2</v>
      </c>
      <c r="B24" s="17" t="s">
        <v>18</v>
      </c>
      <c r="C24" s="17" t="s">
        <v>1343</v>
      </c>
      <c r="D24" s="17" t="s">
        <v>496</v>
      </c>
      <c r="E24" s="17" t="s">
        <v>1344</v>
      </c>
      <c r="F24" s="45">
        <f t="shared" si="0"/>
        <v>16.8</v>
      </c>
      <c r="G24" s="26">
        <v>7</v>
      </c>
      <c r="H24" s="22">
        <f t="shared" si="1"/>
        <v>14</v>
      </c>
    </row>
    <row r="25" spans="1:10" x14ac:dyDescent="0.25">
      <c r="A25" s="17">
        <v>1</v>
      </c>
      <c r="B25" s="17" t="s">
        <v>18</v>
      </c>
      <c r="C25" s="17"/>
      <c r="D25" s="17"/>
      <c r="E25" s="17" t="s">
        <v>1356</v>
      </c>
      <c r="F25" s="45">
        <f t="shared" si="0"/>
        <v>7.2</v>
      </c>
      <c r="G25" s="26">
        <v>6</v>
      </c>
      <c r="H25" s="22">
        <f t="shared" si="1"/>
        <v>6</v>
      </c>
    </row>
    <row r="26" spans="1:10" x14ac:dyDescent="0.25">
      <c r="A26" s="17">
        <v>60</v>
      </c>
      <c r="B26" s="17" t="s">
        <v>17</v>
      </c>
      <c r="C26" s="17"/>
      <c r="D26" s="17"/>
      <c r="E26" s="17" t="s">
        <v>64</v>
      </c>
      <c r="F26" s="45">
        <f t="shared" si="0"/>
        <v>9.3600000000000012</v>
      </c>
      <c r="G26" s="26">
        <v>0.13</v>
      </c>
      <c r="H26" s="22">
        <f t="shared" si="1"/>
        <v>7.8000000000000007</v>
      </c>
    </row>
    <row r="27" spans="1:10" x14ac:dyDescent="0.25">
      <c r="A27" s="17">
        <v>4</v>
      </c>
      <c r="B27" s="17" t="s">
        <v>17</v>
      </c>
      <c r="C27" s="17"/>
      <c r="D27" s="17"/>
      <c r="E27" s="17" t="s">
        <v>680</v>
      </c>
      <c r="F27" s="45">
        <f t="shared" si="0"/>
        <v>6.24</v>
      </c>
      <c r="G27" s="26">
        <v>1.3</v>
      </c>
      <c r="H27" s="22">
        <f t="shared" si="1"/>
        <v>5.2</v>
      </c>
    </row>
    <row r="28" spans="1:10" x14ac:dyDescent="0.25">
      <c r="A28" s="17">
        <v>1</v>
      </c>
      <c r="B28" s="17" t="s">
        <v>18</v>
      </c>
      <c r="C28" s="17"/>
      <c r="D28" s="17"/>
      <c r="E28" s="17" t="s">
        <v>950</v>
      </c>
      <c r="F28" s="45">
        <f t="shared" si="0"/>
        <v>3</v>
      </c>
      <c r="G28" s="26">
        <v>2.5</v>
      </c>
      <c r="H28" s="22">
        <f t="shared" si="1"/>
        <v>2.5</v>
      </c>
    </row>
    <row r="29" spans="1:10" x14ac:dyDescent="0.25">
      <c r="A29" s="17">
        <v>1</v>
      </c>
      <c r="B29" s="17" t="s">
        <v>18</v>
      </c>
      <c r="C29" s="17"/>
      <c r="D29" s="17"/>
      <c r="E29" s="17" t="s">
        <v>1357</v>
      </c>
      <c r="F29" s="45">
        <f t="shared" si="0"/>
        <v>4.2</v>
      </c>
      <c r="G29" s="26">
        <v>3.5</v>
      </c>
      <c r="H29" s="22">
        <f t="shared" si="1"/>
        <v>3.5</v>
      </c>
    </row>
    <row r="30" spans="1:10" x14ac:dyDescent="0.25">
      <c r="A30" s="17">
        <v>4</v>
      </c>
      <c r="B30" s="17" t="s">
        <v>17</v>
      </c>
      <c r="C30" s="17"/>
      <c r="D30" s="17"/>
      <c r="E30" s="17" t="s">
        <v>1358</v>
      </c>
      <c r="F30" s="45">
        <f t="shared" si="0"/>
        <v>14.4</v>
      </c>
      <c r="G30" s="26">
        <v>3</v>
      </c>
      <c r="H30" s="22">
        <f t="shared" si="1"/>
        <v>12</v>
      </c>
    </row>
    <row r="31" spans="1:10" x14ac:dyDescent="0.25">
      <c r="A31" s="17">
        <v>10</v>
      </c>
      <c r="B31" s="17" t="s">
        <v>17</v>
      </c>
      <c r="C31" s="17"/>
      <c r="D31" s="17"/>
      <c r="E31" s="17" t="s">
        <v>1359</v>
      </c>
      <c r="F31" s="45">
        <f t="shared" si="0"/>
        <v>7.2</v>
      </c>
      <c r="G31" s="26">
        <v>0.6</v>
      </c>
      <c r="H31" s="22">
        <f t="shared" si="1"/>
        <v>6</v>
      </c>
    </row>
    <row r="32" spans="1:10" x14ac:dyDescent="0.25">
      <c r="A32" s="17"/>
      <c r="B32" s="17"/>
      <c r="C32" s="17"/>
      <c r="D32" s="17"/>
      <c r="E32" s="17"/>
      <c r="F32" s="17"/>
      <c r="H32" s="22"/>
    </row>
    <row r="33" spans="1:8" x14ac:dyDescent="0.25">
      <c r="A33" s="17"/>
      <c r="B33" s="17"/>
      <c r="C33" s="17"/>
      <c r="D33" s="17"/>
      <c r="E33" s="17" t="s">
        <v>1301</v>
      </c>
      <c r="F33" s="23">
        <f>SUM(F14:F32)</f>
        <v>769.61088000000018</v>
      </c>
      <c r="H33" s="28">
        <f>SUM(H14:H32)</f>
        <v>641.3424</v>
      </c>
    </row>
    <row r="34" spans="1:8" x14ac:dyDescent="0.25">
      <c r="A34" s="17"/>
      <c r="B34" s="17"/>
      <c r="C34" s="17"/>
      <c r="D34" s="17"/>
      <c r="E34" s="17"/>
      <c r="F34" s="23"/>
      <c r="G34" s="66">
        <v>0.2</v>
      </c>
      <c r="H34" s="28">
        <f>H33+H33*G34</f>
        <v>769.61087999999995</v>
      </c>
    </row>
    <row r="35" spans="1:8" x14ac:dyDescent="0.25">
      <c r="A35" s="17"/>
      <c r="B35" s="17"/>
      <c r="C35" s="17"/>
      <c r="D35" s="17"/>
      <c r="E35" s="20"/>
      <c r="F35" s="21"/>
    </row>
    <row r="36" spans="1:8" x14ac:dyDescent="0.25">
      <c r="A36" s="25"/>
      <c r="B36" s="25"/>
      <c r="C36" s="25"/>
      <c r="D36" s="25"/>
      <c r="E36" s="55"/>
      <c r="F36" s="56"/>
      <c r="H36" s="28"/>
    </row>
    <row r="37" spans="1:8" x14ac:dyDescent="0.25">
      <c r="A37" s="25"/>
      <c r="B37" s="25"/>
      <c r="C37" s="25"/>
      <c r="D37" s="25"/>
      <c r="E37" s="25"/>
      <c r="F37" s="57"/>
    </row>
    <row r="38" spans="1:8" x14ac:dyDescent="0.25">
      <c r="A38" s="25"/>
      <c r="B38" s="25"/>
      <c r="C38" s="25"/>
      <c r="D38" s="25"/>
      <c r="E38" s="25"/>
      <c r="F38" s="25"/>
    </row>
    <row r="39" spans="1:8" x14ac:dyDescent="0.25">
      <c r="A39" s="29" t="s">
        <v>20</v>
      </c>
      <c r="B39" s="30"/>
      <c r="C39" s="30"/>
      <c r="D39" s="30"/>
      <c r="E39" s="30"/>
      <c r="F39" s="31" t="s">
        <v>21</v>
      </c>
    </row>
    <row r="40" spans="1:8" x14ac:dyDescent="0.25">
      <c r="A40" s="29"/>
      <c r="B40" s="30"/>
      <c r="C40" s="30"/>
      <c r="D40" s="30"/>
      <c r="E40" s="30"/>
      <c r="F40" s="33"/>
    </row>
    <row r="41" spans="1:8" x14ac:dyDescent="0.25">
      <c r="A41" s="29" t="s">
        <v>22</v>
      </c>
      <c r="B41" s="30"/>
      <c r="C41" s="30"/>
      <c r="D41" s="30"/>
      <c r="E41" s="30"/>
      <c r="F41" s="34"/>
    </row>
    <row r="42" spans="1:8" x14ac:dyDescent="0.25">
      <c r="A42" s="35"/>
      <c r="B42" s="36"/>
      <c r="C42" s="36"/>
      <c r="D42" s="36"/>
      <c r="E42" s="36"/>
      <c r="F42" s="31" t="s">
        <v>23</v>
      </c>
    </row>
    <row r="43" spans="1:8" x14ac:dyDescent="0.25">
      <c r="A43" s="29" t="s">
        <v>1304</v>
      </c>
      <c r="B43" s="30"/>
      <c r="C43" s="30"/>
      <c r="D43" s="30"/>
      <c r="E43" s="30"/>
      <c r="F43" s="37"/>
    </row>
    <row r="44" spans="1:8" x14ac:dyDescent="0.25">
      <c r="A44" s="38"/>
      <c r="B44" s="39"/>
      <c r="C44" s="39"/>
      <c r="D44" s="39"/>
      <c r="E44" s="39"/>
      <c r="F44" s="34"/>
    </row>
    <row r="47" spans="1:8" x14ac:dyDescent="0.25">
      <c r="C47" t="s">
        <v>1322</v>
      </c>
      <c r="D47">
        <v>1.5</v>
      </c>
      <c r="E47" t="s">
        <v>1323</v>
      </c>
      <c r="F47" s="26"/>
    </row>
    <row r="48" spans="1:8" x14ac:dyDescent="0.25">
      <c r="C48" t="s">
        <v>1325</v>
      </c>
      <c r="D48">
        <v>3.5</v>
      </c>
      <c r="E48" t="s">
        <v>1324</v>
      </c>
      <c r="F48" s="28"/>
    </row>
    <row r="49" spans="3:6" x14ac:dyDescent="0.25">
      <c r="C49" t="s">
        <v>1326</v>
      </c>
      <c r="D49">
        <v>1.5</v>
      </c>
      <c r="E49" t="s">
        <v>1327</v>
      </c>
      <c r="F49" s="28"/>
    </row>
    <row r="50" spans="3:6" x14ac:dyDescent="0.25">
      <c r="C50" t="s">
        <v>1340</v>
      </c>
      <c r="D50">
        <v>2</v>
      </c>
      <c r="E50" t="s">
        <v>1341</v>
      </c>
      <c r="F50" s="28"/>
    </row>
    <row r="51" spans="3:6" x14ac:dyDescent="0.25">
      <c r="C51" t="s">
        <v>1334</v>
      </c>
      <c r="D51">
        <v>4</v>
      </c>
      <c r="E51" t="s">
        <v>1333</v>
      </c>
      <c r="F51" s="28"/>
    </row>
    <row r="52" spans="3:6" x14ac:dyDescent="0.25">
      <c r="C52" t="s">
        <v>1336</v>
      </c>
      <c r="D52">
        <v>1</v>
      </c>
      <c r="E52" t="s">
        <v>1338</v>
      </c>
    </row>
    <row r="53" spans="3:6" x14ac:dyDescent="0.25">
      <c r="C53" t="s">
        <v>1337</v>
      </c>
      <c r="D53">
        <v>3</v>
      </c>
      <c r="E53" t="s">
        <v>1338</v>
      </c>
    </row>
    <row r="54" spans="3:6" x14ac:dyDescent="0.25">
      <c r="C54" t="s">
        <v>1329</v>
      </c>
      <c r="D54">
        <v>2</v>
      </c>
      <c r="E54" t="s">
        <v>1327</v>
      </c>
    </row>
    <row r="55" spans="3:6" x14ac:dyDescent="0.25">
      <c r="C55" t="s">
        <v>1331</v>
      </c>
      <c r="D55">
        <v>10</v>
      </c>
      <c r="E55" t="s">
        <v>1330</v>
      </c>
      <c r="F55" s="28"/>
    </row>
    <row r="56" spans="3:6" x14ac:dyDescent="0.25">
      <c r="C56" t="s">
        <v>1332</v>
      </c>
      <c r="D56">
        <v>5</v>
      </c>
      <c r="E56" t="s">
        <v>1330</v>
      </c>
    </row>
    <row r="57" spans="3:6" x14ac:dyDescent="0.25">
      <c r="C57" s="256">
        <v>44378</v>
      </c>
      <c r="D57">
        <v>48</v>
      </c>
      <c r="E57" t="s">
        <v>1339</v>
      </c>
    </row>
    <row r="58" spans="3:6" x14ac:dyDescent="0.25">
      <c r="C58" t="s">
        <v>1352</v>
      </c>
      <c r="D58">
        <v>4.5</v>
      </c>
      <c r="E58" t="s">
        <v>1342</v>
      </c>
    </row>
    <row r="59" spans="3:6" x14ac:dyDescent="0.25">
      <c r="C59" t="s">
        <v>1353</v>
      </c>
      <c r="D59">
        <v>8</v>
      </c>
      <c r="E59" t="s">
        <v>1342</v>
      </c>
    </row>
    <row r="60" spans="3:6" x14ac:dyDescent="0.25">
      <c r="C60" t="s">
        <v>1354</v>
      </c>
      <c r="D60">
        <v>5</v>
      </c>
      <c r="E60" t="s">
        <v>1342</v>
      </c>
    </row>
    <row r="61" spans="3:6" x14ac:dyDescent="0.25">
      <c r="C61" t="s">
        <v>1355</v>
      </c>
      <c r="D61">
        <v>10</v>
      </c>
      <c r="E61" t="s">
        <v>1342</v>
      </c>
    </row>
    <row r="62" spans="3:6" x14ac:dyDescent="0.25">
      <c r="C62" t="s">
        <v>1345</v>
      </c>
      <c r="D62">
        <v>9</v>
      </c>
      <c r="E62" t="s">
        <v>1342</v>
      </c>
    </row>
    <row r="63" spans="3:6" x14ac:dyDescent="0.25">
      <c r="C63" t="s">
        <v>1346</v>
      </c>
      <c r="D63">
        <v>5</v>
      </c>
      <c r="E63" t="s">
        <v>1342</v>
      </c>
    </row>
    <row r="64" spans="3:6" x14ac:dyDescent="0.25">
      <c r="C64" t="s">
        <v>1347</v>
      </c>
      <c r="D64">
        <v>9</v>
      </c>
      <c r="E64" t="s">
        <v>1342</v>
      </c>
    </row>
    <row r="65" spans="3:6" x14ac:dyDescent="0.25">
      <c r="C65" t="s">
        <v>1348</v>
      </c>
      <c r="D65">
        <v>7</v>
      </c>
      <c r="E65" t="s">
        <v>1342</v>
      </c>
    </row>
    <row r="66" spans="3:6" x14ac:dyDescent="0.25">
      <c r="C66" t="s">
        <v>1349</v>
      </c>
      <c r="D66">
        <v>9</v>
      </c>
      <c r="E66" t="s">
        <v>1342</v>
      </c>
    </row>
    <row r="67" spans="3:6" x14ac:dyDescent="0.25">
      <c r="C67" t="s">
        <v>1350</v>
      </c>
      <c r="D67">
        <v>9</v>
      </c>
      <c r="E67" t="s">
        <v>1342</v>
      </c>
    </row>
    <row r="68" spans="3:6" x14ac:dyDescent="0.25">
      <c r="C68" t="s">
        <v>1351</v>
      </c>
      <c r="D68">
        <v>10</v>
      </c>
      <c r="E68" t="s">
        <v>1342</v>
      </c>
    </row>
    <row r="70" spans="3:6" x14ac:dyDescent="0.25">
      <c r="D70">
        <f>SUM(D47:D69)</f>
        <v>167</v>
      </c>
      <c r="E70" t="s">
        <v>708</v>
      </c>
      <c r="F70" s="26">
        <f>D70*23</f>
        <v>3841</v>
      </c>
    </row>
    <row r="71" spans="3:6" x14ac:dyDescent="0.25">
      <c r="E71" t="s">
        <v>19</v>
      </c>
      <c r="F71" s="24">
        <f>F33</f>
        <v>769.61088000000018</v>
      </c>
    </row>
    <row r="73" spans="3:6" x14ac:dyDescent="0.25">
      <c r="E73" t="s">
        <v>499</v>
      </c>
      <c r="F73" s="22">
        <f>SUM(F70:F72)</f>
        <v>4610.6108800000002</v>
      </c>
    </row>
    <row r="74" spans="3:6" x14ac:dyDescent="0.25">
      <c r="F74" s="103" t="s">
        <v>637</v>
      </c>
    </row>
    <row r="75" spans="3:6" x14ac:dyDescent="0.25">
      <c r="D75" t="s">
        <v>1332</v>
      </c>
      <c r="E75" t="s">
        <v>1360</v>
      </c>
      <c r="F75" s="257">
        <v>40</v>
      </c>
    </row>
    <row r="76" spans="3:6" x14ac:dyDescent="0.25">
      <c r="E76" t="s">
        <v>1361</v>
      </c>
    </row>
  </sheetData>
  <mergeCells count="5">
    <mergeCell ref="A2:E2"/>
    <mergeCell ref="A3:E3"/>
    <mergeCell ref="A4:E4"/>
    <mergeCell ref="A5:E5"/>
    <mergeCell ref="A8:E8"/>
  </mergeCells>
  <pageMargins left="0.23622047244094491" right="0.23622047244094491" top="0.15748031496062992" bottom="0.15748031496062992" header="0.31496062992125984" footer="0.31496062992125984"/>
  <pageSetup paperSize="9" scale="7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ED43-DA10-4FAC-B560-3345B3DDA2F0}">
  <dimension ref="A1:O52"/>
  <sheetViews>
    <sheetView workbookViewId="0">
      <selection activeCell="L51" sqref="L51"/>
    </sheetView>
  </sheetViews>
  <sheetFormatPr defaultRowHeight="15" x14ac:dyDescent="0.25"/>
  <cols>
    <col min="1" max="1" width="5.5703125" customWidth="1"/>
    <col min="2" max="2" width="4.140625" customWidth="1"/>
    <col min="3" max="3" width="8.42578125" customWidth="1"/>
    <col min="4" max="4" width="12.7109375" customWidth="1"/>
    <col min="5" max="5" width="18.28515625" customWidth="1"/>
    <col min="6" max="6" width="41" customWidth="1"/>
    <col min="8" max="8" width="9.42578125" bestFit="1" customWidth="1"/>
    <col min="14" max="14" width="14.42578125" customWidth="1"/>
  </cols>
  <sheetData>
    <row r="1" spans="1:14" x14ac:dyDescent="0.25">
      <c r="A1" s="1"/>
      <c r="B1" s="1"/>
      <c r="C1" s="1"/>
      <c r="D1" s="1"/>
      <c r="E1" s="1"/>
    </row>
    <row r="2" spans="1:14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4" x14ac:dyDescent="0.25">
      <c r="A3" s="338" t="s">
        <v>2</v>
      </c>
      <c r="B3" s="339"/>
      <c r="C3" s="339"/>
      <c r="D3" s="339"/>
      <c r="E3" s="340"/>
      <c r="F3" s="3" t="s">
        <v>987</v>
      </c>
      <c r="M3" s="26"/>
      <c r="N3" s="26"/>
    </row>
    <row r="4" spans="1:14" x14ac:dyDescent="0.25">
      <c r="A4" s="338" t="s">
        <v>3</v>
      </c>
      <c r="B4" s="339"/>
      <c r="C4" s="339"/>
      <c r="D4" s="339"/>
      <c r="E4" s="340"/>
      <c r="F4" s="4"/>
      <c r="J4" s="108" t="s">
        <v>1022</v>
      </c>
      <c r="M4" s="26"/>
      <c r="N4" s="26"/>
    </row>
    <row r="5" spans="1:14" x14ac:dyDescent="0.25">
      <c r="A5" s="338" t="s">
        <v>4</v>
      </c>
      <c r="B5" s="339"/>
      <c r="C5" s="339"/>
      <c r="D5" s="339"/>
      <c r="E5" s="340"/>
      <c r="F5" s="5" t="s">
        <v>85</v>
      </c>
      <c r="M5" s="26"/>
      <c r="N5" s="26"/>
    </row>
    <row r="6" spans="1:14" x14ac:dyDescent="0.25">
      <c r="A6" s="176"/>
      <c r="B6" s="176"/>
      <c r="C6" s="176"/>
      <c r="D6" s="176"/>
      <c r="E6" s="176"/>
      <c r="F6" s="7"/>
      <c r="J6" t="s">
        <v>1021</v>
      </c>
      <c r="K6">
        <v>5</v>
      </c>
      <c r="L6" t="s">
        <v>997</v>
      </c>
      <c r="M6" s="26"/>
      <c r="N6" s="26">
        <f>K6*25</f>
        <v>125</v>
      </c>
    </row>
    <row r="7" spans="1:14" x14ac:dyDescent="0.25">
      <c r="A7" s="7" t="s">
        <v>6</v>
      </c>
      <c r="B7" s="1"/>
      <c r="C7" s="1"/>
      <c r="D7" s="1"/>
      <c r="E7" s="1"/>
      <c r="F7" s="7" t="s">
        <v>7</v>
      </c>
      <c r="J7" t="s">
        <v>1011</v>
      </c>
      <c r="K7" t="s">
        <v>409</v>
      </c>
      <c r="M7" s="26">
        <v>6</v>
      </c>
      <c r="N7" s="26"/>
    </row>
    <row r="8" spans="1:14" x14ac:dyDescent="0.25">
      <c r="A8" s="341"/>
      <c r="B8" s="342"/>
      <c r="C8" s="342"/>
      <c r="D8" s="342"/>
      <c r="E8" s="343"/>
      <c r="F8" s="8"/>
      <c r="J8" t="s">
        <v>1020</v>
      </c>
      <c r="K8" t="s">
        <v>1019</v>
      </c>
      <c r="M8" s="26">
        <v>10</v>
      </c>
      <c r="N8" s="26"/>
    </row>
    <row r="9" spans="1:14" x14ac:dyDescent="0.25">
      <c r="A9" s="177"/>
      <c r="B9" s="178"/>
      <c r="C9" s="191" t="s">
        <v>989</v>
      </c>
      <c r="D9" s="178"/>
      <c r="E9" s="179"/>
      <c r="F9" s="9" t="s">
        <v>991</v>
      </c>
      <c r="J9" t="s">
        <v>1001</v>
      </c>
      <c r="K9" t="s">
        <v>1018</v>
      </c>
      <c r="M9" s="26">
        <v>7</v>
      </c>
      <c r="N9" s="26"/>
    </row>
    <row r="10" spans="1:14" x14ac:dyDescent="0.25">
      <c r="A10" s="170"/>
      <c r="B10" s="171"/>
      <c r="C10" s="192" t="s">
        <v>990</v>
      </c>
      <c r="D10" s="171"/>
      <c r="E10" s="172"/>
      <c r="F10" s="9"/>
      <c r="J10" t="s">
        <v>1003</v>
      </c>
      <c r="K10" t="s">
        <v>1017</v>
      </c>
      <c r="M10" s="26">
        <v>25</v>
      </c>
      <c r="N10" s="26"/>
    </row>
    <row r="11" spans="1:14" x14ac:dyDescent="0.25">
      <c r="A11" s="173"/>
      <c r="B11" s="174"/>
      <c r="C11" s="174" t="s">
        <v>332</v>
      </c>
      <c r="D11" s="174"/>
      <c r="E11" s="175"/>
      <c r="F11" s="10"/>
      <c r="J11" t="s">
        <v>996</v>
      </c>
      <c r="K11" t="s">
        <v>1016</v>
      </c>
      <c r="M11" s="26">
        <v>51</v>
      </c>
      <c r="N11" s="26"/>
    </row>
    <row r="12" spans="1:14" x14ac:dyDescent="0.25">
      <c r="A12" s="11"/>
      <c r="B12" s="11"/>
      <c r="C12" s="11"/>
      <c r="D12" s="11"/>
      <c r="E12" s="11"/>
      <c r="F12" s="12"/>
      <c r="J12" t="s">
        <v>1015</v>
      </c>
      <c r="K12" t="s">
        <v>1014</v>
      </c>
      <c r="M12" s="32">
        <v>15</v>
      </c>
      <c r="N12" s="26"/>
    </row>
    <row r="13" spans="1:14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  <c r="L13" t="s">
        <v>19</v>
      </c>
      <c r="M13" s="26"/>
      <c r="N13" s="32">
        <f>SUM(M7:M12)</f>
        <v>114</v>
      </c>
    </row>
    <row r="14" spans="1:14" x14ac:dyDescent="0.25">
      <c r="A14" s="17" t="s">
        <v>1011</v>
      </c>
      <c r="B14" s="17"/>
      <c r="C14" s="17"/>
      <c r="D14" s="17"/>
      <c r="E14" s="17" t="s">
        <v>409</v>
      </c>
      <c r="F14" s="17"/>
      <c r="G14" s="26"/>
      <c r="M14" s="26"/>
      <c r="N14" s="71"/>
    </row>
    <row r="15" spans="1:14" x14ac:dyDescent="0.25">
      <c r="A15" s="17" t="s">
        <v>1020</v>
      </c>
      <c r="B15" s="17"/>
      <c r="C15" s="17"/>
      <c r="D15" s="48"/>
      <c r="E15" s="17" t="s">
        <v>1019</v>
      </c>
      <c r="F15" s="23"/>
      <c r="G15" s="28"/>
      <c r="H15" s="50"/>
      <c r="L15" t="s">
        <v>411</v>
      </c>
      <c r="M15" s="26"/>
      <c r="N15" s="71">
        <f>SUM(N6:N13)</f>
        <v>239</v>
      </c>
    </row>
    <row r="16" spans="1:14" x14ac:dyDescent="0.25">
      <c r="A16" s="17" t="s">
        <v>1001</v>
      </c>
      <c r="B16" s="17"/>
      <c r="C16" s="17"/>
      <c r="D16" s="17"/>
      <c r="E16" s="17" t="s">
        <v>1018</v>
      </c>
      <c r="F16" s="17"/>
      <c r="G16" s="26"/>
      <c r="M16" s="26"/>
      <c r="N16" s="71"/>
    </row>
    <row r="17" spans="1:15" x14ac:dyDescent="0.25">
      <c r="A17" s="17" t="s">
        <v>1003</v>
      </c>
      <c r="B17" s="17"/>
      <c r="C17" s="17"/>
      <c r="D17" s="17"/>
      <c r="E17" s="17" t="s">
        <v>1017</v>
      </c>
      <c r="F17" s="23"/>
      <c r="G17" s="28"/>
      <c r="H17" s="50"/>
      <c r="M17" s="26"/>
      <c r="N17" s="71"/>
    </row>
    <row r="18" spans="1:15" x14ac:dyDescent="0.25">
      <c r="A18" s="17" t="s">
        <v>996</v>
      </c>
      <c r="B18" s="17"/>
      <c r="C18" s="17"/>
      <c r="D18" s="49"/>
      <c r="E18" s="17" t="s">
        <v>1016</v>
      </c>
      <c r="F18" s="23"/>
      <c r="G18" s="28"/>
      <c r="H18" s="50"/>
      <c r="M18" s="26"/>
      <c r="N18" s="26"/>
    </row>
    <row r="19" spans="1:15" x14ac:dyDescent="0.25">
      <c r="A19" s="17" t="s">
        <v>1015</v>
      </c>
      <c r="B19" s="17"/>
      <c r="C19" s="17"/>
      <c r="D19" s="49"/>
      <c r="E19" s="17" t="s">
        <v>1014</v>
      </c>
      <c r="F19" s="23"/>
      <c r="G19" s="28"/>
      <c r="H19" s="50"/>
      <c r="J19" s="108" t="s">
        <v>1013</v>
      </c>
      <c r="M19" s="26"/>
      <c r="N19" s="26"/>
    </row>
    <row r="20" spans="1:15" x14ac:dyDescent="0.25">
      <c r="A20" s="17" t="s">
        <v>1011</v>
      </c>
      <c r="B20" s="17"/>
      <c r="C20" s="17"/>
      <c r="D20" s="17"/>
      <c r="E20" s="17" t="s">
        <v>1010</v>
      </c>
      <c r="F20" s="23"/>
      <c r="G20" s="28"/>
      <c r="H20" s="50"/>
      <c r="M20" s="26"/>
      <c r="N20" s="26"/>
    </row>
    <row r="21" spans="1:15" x14ac:dyDescent="0.25">
      <c r="A21" s="17" t="s">
        <v>1003</v>
      </c>
      <c r="B21" s="17"/>
      <c r="C21" s="17"/>
      <c r="D21" s="17"/>
      <c r="E21" s="17" t="s">
        <v>950</v>
      </c>
      <c r="F21" s="23"/>
      <c r="G21" s="28"/>
      <c r="J21" t="s">
        <v>1012</v>
      </c>
      <c r="K21">
        <v>5</v>
      </c>
      <c r="L21" t="s">
        <v>997</v>
      </c>
      <c r="M21" s="26"/>
      <c r="N21" s="26">
        <f>K21*25</f>
        <v>125</v>
      </c>
    </row>
    <row r="22" spans="1:15" x14ac:dyDescent="0.25">
      <c r="A22" s="17" t="s">
        <v>1003</v>
      </c>
      <c r="B22" s="17"/>
      <c r="C22" s="17"/>
      <c r="D22" s="17"/>
      <c r="E22" s="17" t="s">
        <v>1009</v>
      </c>
      <c r="F22" s="23"/>
      <c r="G22" s="28"/>
      <c r="H22" s="50"/>
      <c r="M22" s="26"/>
      <c r="N22" s="26"/>
    </row>
    <row r="23" spans="1:15" x14ac:dyDescent="0.25">
      <c r="A23" s="17" t="s">
        <v>1003</v>
      </c>
      <c r="B23" s="17"/>
      <c r="C23" s="17"/>
      <c r="D23" s="17"/>
      <c r="E23" s="17" t="s">
        <v>948</v>
      </c>
      <c r="F23" s="23"/>
      <c r="G23" s="28"/>
      <c r="H23" s="26"/>
      <c r="J23" t="s">
        <v>1011</v>
      </c>
      <c r="K23" t="s">
        <v>1010</v>
      </c>
      <c r="M23" s="26">
        <v>4</v>
      </c>
      <c r="N23" s="26"/>
    </row>
    <row r="24" spans="1:15" x14ac:dyDescent="0.25">
      <c r="A24" s="17" t="s">
        <v>1008</v>
      </c>
      <c r="B24" s="17"/>
      <c r="C24" s="17"/>
      <c r="D24" s="17"/>
      <c r="E24" s="17" t="s">
        <v>398</v>
      </c>
      <c r="F24" s="23"/>
      <c r="H24" s="50"/>
      <c r="J24" t="s">
        <v>1003</v>
      </c>
      <c r="K24" t="s">
        <v>950</v>
      </c>
      <c r="M24" s="26">
        <v>4</v>
      </c>
      <c r="N24" s="26"/>
    </row>
    <row r="25" spans="1:15" x14ac:dyDescent="0.25">
      <c r="A25" s="17" t="s">
        <v>996</v>
      </c>
      <c r="B25" s="17"/>
      <c r="C25" s="17"/>
      <c r="D25" s="17"/>
      <c r="E25" s="17" t="s">
        <v>1007</v>
      </c>
      <c r="F25" s="23"/>
      <c r="H25" s="50"/>
      <c r="J25" t="s">
        <v>1003</v>
      </c>
      <c r="K25" t="s">
        <v>1009</v>
      </c>
      <c r="M25" s="26">
        <v>32</v>
      </c>
      <c r="N25" s="26"/>
      <c r="O25" s="26">
        <v>23.39</v>
      </c>
    </row>
    <row r="26" spans="1:15" x14ac:dyDescent="0.25">
      <c r="A26" s="17" t="s">
        <v>1006</v>
      </c>
      <c r="B26" s="17"/>
      <c r="C26" s="17"/>
      <c r="D26" s="17"/>
      <c r="E26" s="17" t="s">
        <v>399</v>
      </c>
      <c r="F26" s="23"/>
      <c r="H26" s="28"/>
      <c r="J26" t="s">
        <v>1003</v>
      </c>
      <c r="K26" t="s">
        <v>948</v>
      </c>
      <c r="M26" s="26">
        <v>5</v>
      </c>
      <c r="N26" s="26"/>
    </row>
    <row r="27" spans="1:15" x14ac:dyDescent="0.25">
      <c r="A27" s="17" t="s">
        <v>994</v>
      </c>
      <c r="B27" s="17"/>
      <c r="C27" s="17"/>
      <c r="D27" s="17"/>
      <c r="E27" s="17" t="s">
        <v>1005</v>
      </c>
      <c r="F27" s="23"/>
      <c r="H27" s="28"/>
      <c r="J27" t="s">
        <v>1008</v>
      </c>
      <c r="K27" t="s">
        <v>398</v>
      </c>
      <c r="M27" s="26">
        <v>3</v>
      </c>
      <c r="N27" s="26"/>
    </row>
    <row r="28" spans="1:15" x14ac:dyDescent="0.25">
      <c r="A28" s="17" t="s">
        <v>1003</v>
      </c>
      <c r="B28" s="17"/>
      <c r="C28" s="17"/>
      <c r="D28" s="17"/>
      <c r="E28" s="17" t="s">
        <v>1004</v>
      </c>
      <c r="F28" s="23"/>
      <c r="H28" s="28"/>
      <c r="J28" t="s">
        <v>996</v>
      </c>
      <c r="K28" t="s">
        <v>1007</v>
      </c>
      <c r="M28" s="26">
        <v>3.5</v>
      </c>
      <c r="N28" s="26"/>
    </row>
    <row r="29" spans="1:15" x14ac:dyDescent="0.25">
      <c r="A29" s="17" t="s">
        <v>1003</v>
      </c>
      <c r="B29" s="17"/>
      <c r="C29" s="17"/>
      <c r="D29" s="17"/>
      <c r="E29" s="17" t="s">
        <v>1002</v>
      </c>
      <c r="F29" s="23"/>
      <c r="H29" s="28"/>
      <c r="J29" t="s">
        <v>1006</v>
      </c>
      <c r="K29" t="s">
        <v>399</v>
      </c>
      <c r="M29" s="26">
        <v>2.5</v>
      </c>
      <c r="N29" s="26"/>
    </row>
    <row r="30" spans="1:15" x14ac:dyDescent="0.25">
      <c r="A30" s="17" t="s">
        <v>1001</v>
      </c>
      <c r="B30" s="17"/>
      <c r="C30" s="17"/>
      <c r="D30" s="17"/>
      <c r="E30" s="17" t="s">
        <v>1000</v>
      </c>
      <c r="F30" s="23"/>
      <c r="H30" s="28"/>
      <c r="J30" t="s">
        <v>994</v>
      </c>
      <c r="K30" t="s">
        <v>1005</v>
      </c>
      <c r="M30" s="26">
        <v>18</v>
      </c>
      <c r="N30" s="26"/>
    </row>
    <row r="31" spans="1:15" x14ac:dyDescent="0.25">
      <c r="A31" s="17" t="s">
        <v>996</v>
      </c>
      <c r="B31" s="17"/>
      <c r="C31" s="17"/>
      <c r="D31" s="17"/>
      <c r="E31" s="17" t="s">
        <v>689</v>
      </c>
      <c r="F31" s="17"/>
      <c r="H31" s="28"/>
      <c r="J31" t="s">
        <v>1003</v>
      </c>
      <c r="K31" t="s">
        <v>1004</v>
      </c>
      <c r="M31" s="26">
        <v>9</v>
      </c>
      <c r="N31" s="26"/>
    </row>
    <row r="32" spans="1:15" x14ac:dyDescent="0.25">
      <c r="A32" s="17"/>
      <c r="B32" s="17"/>
      <c r="C32" s="17"/>
      <c r="D32" s="17"/>
      <c r="E32" s="17" t="s">
        <v>995</v>
      </c>
      <c r="F32" s="17"/>
      <c r="H32" s="28"/>
      <c r="J32" t="s">
        <v>1003</v>
      </c>
      <c r="K32" t="s">
        <v>1002</v>
      </c>
      <c r="M32" s="26">
        <v>90</v>
      </c>
      <c r="N32" s="26"/>
      <c r="O32" s="26">
        <v>71.887500000000003</v>
      </c>
    </row>
    <row r="33" spans="1:15" x14ac:dyDescent="0.25">
      <c r="A33" s="17" t="s">
        <v>994</v>
      </c>
      <c r="B33" s="17"/>
      <c r="C33" s="17"/>
      <c r="D33" s="17"/>
      <c r="E33" s="17" t="s">
        <v>993</v>
      </c>
      <c r="F33" s="17"/>
      <c r="H33" s="28"/>
      <c r="J33" t="s">
        <v>1001</v>
      </c>
      <c r="K33" t="s">
        <v>1000</v>
      </c>
      <c r="M33" s="32">
        <v>1</v>
      </c>
      <c r="N33" s="26"/>
    </row>
    <row r="34" spans="1:15" x14ac:dyDescent="0.25">
      <c r="A34" s="17"/>
      <c r="B34" s="17"/>
      <c r="C34" s="17"/>
      <c r="D34" s="17"/>
      <c r="E34" s="17"/>
      <c r="F34" s="23"/>
      <c r="H34" s="28"/>
      <c r="L34" t="s">
        <v>19</v>
      </c>
      <c r="M34" s="26"/>
      <c r="N34" s="32">
        <f>SUM(M23:M33)</f>
        <v>172</v>
      </c>
    </row>
    <row r="35" spans="1:15" x14ac:dyDescent="0.25">
      <c r="A35" s="17"/>
      <c r="B35" s="17"/>
      <c r="C35" s="17"/>
      <c r="D35" s="17"/>
      <c r="E35" s="17"/>
      <c r="F35" s="23"/>
      <c r="H35" s="28"/>
      <c r="M35" s="26"/>
      <c r="N35" s="26"/>
    </row>
    <row r="36" spans="1:15" x14ac:dyDescent="0.25">
      <c r="A36" s="17"/>
      <c r="B36" s="17"/>
      <c r="C36" s="17"/>
      <c r="D36" s="17"/>
      <c r="E36" s="20"/>
      <c r="F36" s="21"/>
      <c r="L36" t="s">
        <v>411</v>
      </c>
      <c r="M36" s="26"/>
      <c r="N36" s="26">
        <f>SUM(N21:N34)</f>
        <v>297</v>
      </c>
    </row>
    <row r="37" spans="1:15" x14ac:dyDescent="0.25">
      <c r="A37" s="25"/>
      <c r="B37" s="25"/>
      <c r="C37" s="25"/>
      <c r="D37" s="25"/>
      <c r="E37" s="55"/>
      <c r="F37" s="56"/>
      <c r="H37" s="28"/>
      <c r="M37" s="26"/>
      <c r="N37" s="26"/>
    </row>
    <row r="38" spans="1:15" x14ac:dyDescent="0.25">
      <c r="A38" s="25"/>
      <c r="B38" s="25"/>
      <c r="C38" s="25"/>
      <c r="D38" s="25"/>
      <c r="E38" s="25"/>
      <c r="F38" s="57"/>
      <c r="J38" s="108" t="s">
        <v>999</v>
      </c>
      <c r="M38" s="26"/>
      <c r="N38" s="26"/>
    </row>
    <row r="39" spans="1:15" x14ac:dyDescent="0.25">
      <c r="A39" s="25"/>
      <c r="B39" s="25"/>
      <c r="C39" s="25"/>
      <c r="D39" s="25"/>
      <c r="E39" s="25"/>
      <c r="F39" s="25"/>
      <c r="M39" s="26"/>
      <c r="N39" s="26"/>
    </row>
    <row r="40" spans="1:15" x14ac:dyDescent="0.25">
      <c r="A40" s="29" t="s">
        <v>20</v>
      </c>
      <c r="B40" s="30"/>
      <c r="C40" s="30"/>
      <c r="D40" s="30"/>
      <c r="E40" s="30"/>
      <c r="F40" s="31" t="s">
        <v>21</v>
      </c>
      <c r="J40" t="s">
        <v>998</v>
      </c>
      <c r="K40">
        <v>4</v>
      </c>
      <c r="L40" t="s">
        <v>997</v>
      </c>
      <c r="M40" s="26"/>
      <c r="N40" s="26">
        <f>K40*25</f>
        <v>100</v>
      </c>
    </row>
    <row r="41" spans="1:15" x14ac:dyDescent="0.25">
      <c r="A41" s="29"/>
      <c r="B41" s="30"/>
      <c r="C41" s="30"/>
      <c r="D41" s="30"/>
      <c r="E41" s="30"/>
      <c r="F41" s="33"/>
      <c r="M41" s="26"/>
      <c r="N41" s="26"/>
    </row>
    <row r="42" spans="1:15" x14ac:dyDescent="0.25">
      <c r="A42" s="29" t="s">
        <v>22</v>
      </c>
      <c r="B42" s="30"/>
      <c r="C42" s="30"/>
      <c r="D42" s="30"/>
      <c r="E42" s="30"/>
      <c r="F42" s="34"/>
      <c r="J42" t="s">
        <v>996</v>
      </c>
      <c r="K42" t="s">
        <v>689</v>
      </c>
      <c r="M42" s="26"/>
      <c r="N42" s="26"/>
    </row>
    <row r="43" spans="1:15" x14ac:dyDescent="0.25">
      <c r="A43" s="35"/>
      <c r="B43" s="36"/>
      <c r="C43" s="36"/>
      <c r="D43" s="36"/>
      <c r="E43" s="36"/>
      <c r="F43" s="31" t="s">
        <v>23</v>
      </c>
      <c r="K43" t="s">
        <v>995</v>
      </c>
      <c r="M43" s="26"/>
      <c r="N43" s="26">
        <v>10</v>
      </c>
    </row>
    <row r="44" spans="1:15" x14ac:dyDescent="0.25">
      <c r="A44" s="29" t="s">
        <v>988</v>
      </c>
      <c r="B44" s="30"/>
      <c r="C44" s="30"/>
      <c r="D44" s="30"/>
      <c r="E44" s="30"/>
      <c r="F44" s="37"/>
      <c r="J44" t="s">
        <v>994</v>
      </c>
      <c r="K44" t="s">
        <v>993</v>
      </c>
      <c r="M44" s="26"/>
      <c r="N44" s="26">
        <v>105</v>
      </c>
      <c r="O44" s="26">
        <v>41.22</v>
      </c>
    </row>
    <row r="45" spans="1:15" x14ac:dyDescent="0.25">
      <c r="A45" s="38"/>
      <c r="B45" s="39"/>
      <c r="C45" s="39"/>
      <c r="D45" s="39"/>
      <c r="E45" s="39"/>
      <c r="F45" s="34"/>
      <c r="M45" s="26"/>
      <c r="N45" s="32"/>
    </row>
    <row r="46" spans="1:15" x14ac:dyDescent="0.25">
      <c r="M46" s="26"/>
      <c r="N46" s="26"/>
    </row>
    <row r="47" spans="1:15" x14ac:dyDescent="0.25">
      <c r="L47" t="s">
        <v>411</v>
      </c>
      <c r="M47" s="26"/>
      <c r="N47" s="26">
        <f>SUM(N40:N44)</f>
        <v>215</v>
      </c>
    </row>
    <row r="48" spans="1:15" x14ac:dyDescent="0.25">
      <c r="F48" s="26"/>
      <c r="M48" s="26"/>
      <c r="N48" s="26"/>
    </row>
    <row r="49" spans="6:14" x14ac:dyDescent="0.25">
      <c r="F49" s="28"/>
      <c r="M49" s="26"/>
      <c r="N49" s="26"/>
    </row>
    <row r="50" spans="6:14" x14ac:dyDescent="0.25">
      <c r="F50" s="28"/>
      <c r="L50" s="96" t="s">
        <v>992</v>
      </c>
      <c r="M50" s="102"/>
      <c r="N50" s="102">
        <f>N47+N36+N15</f>
        <v>751</v>
      </c>
    </row>
    <row r="51" spans="6:14" x14ac:dyDescent="0.25">
      <c r="M51" s="26"/>
      <c r="N51" s="26" t="s">
        <v>1023</v>
      </c>
    </row>
    <row r="52" spans="6:14" x14ac:dyDescent="0.25">
      <c r="F52" s="28">
        <f>SUM(F48:F51)</f>
        <v>0</v>
      </c>
      <c r="M52" s="26"/>
      <c r="N52" s="26"/>
    </row>
  </sheetData>
  <mergeCells count="5">
    <mergeCell ref="A2:E2"/>
    <mergeCell ref="A3:E3"/>
    <mergeCell ref="A4:E4"/>
    <mergeCell ref="A5:E5"/>
    <mergeCell ref="A8:E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64B5-C5CB-44A0-9838-57FB784DACF8}">
  <sheetPr>
    <pageSetUpPr fitToPage="1"/>
  </sheetPr>
  <dimension ref="A1:P92"/>
  <sheetViews>
    <sheetView zoomScale="110" zoomScaleNormal="110" workbookViewId="0">
      <selection activeCell="G83" sqref="G83"/>
    </sheetView>
  </sheetViews>
  <sheetFormatPr defaultRowHeight="15" x14ac:dyDescent="0.25"/>
  <cols>
    <col min="1" max="1" width="5.5703125" customWidth="1"/>
    <col min="2" max="2" width="4.140625" customWidth="1"/>
    <col min="3" max="3" width="6.7109375" customWidth="1"/>
    <col min="4" max="4" width="9.7109375" customWidth="1"/>
    <col min="5" max="5" width="25.42578125" customWidth="1"/>
    <col min="6" max="6" width="41" customWidth="1"/>
    <col min="7" max="7" width="11.7109375" style="26" customWidth="1"/>
    <col min="8" max="8" width="13.85546875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1401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6" x14ac:dyDescent="0.25">
      <c r="A6" s="264"/>
      <c r="B6" s="264"/>
      <c r="C6" s="264"/>
      <c r="D6" s="264"/>
      <c r="E6" s="264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265"/>
      <c r="B9" s="266"/>
      <c r="C9" s="266" t="s">
        <v>1628</v>
      </c>
      <c r="D9" s="266"/>
      <c r="E9" s="267"/>
      <c r="F9" s="9"/>
    </row>
    <row r="10" spans="1:16" x14ac:dyDescent="0.25">
      <c r="A10" s="258"/>
      <c r="B10" s="259"/>
      <c r="C10" s="259"/>
      <c r="D10" s="259"/>
      <c r="E10" s="260"/>
      <c r="F10" s="9"/>
      <c r="P10">
        <v>1</v>
      </c>
    </row>
    <row r="11" spans="1:16" x14ac:dyDescent="0.25">
      <c r="A11" s="261"/>
      <c r="B11" s="262"/>
      <c r="C11" s="262"/>
      <c r="D11" s="262"/>
      <c r="E11" s="263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s="311" customFormat="1" x14ac:dyDescent="0.25">
      <c r="A14" s="313">
        <v>25</v>
      </c>
      <c r="B14" s="312" t="s">
        <v>17</v>
      </c>
      <c r="C14" s="312"/>
      <c r="D14" s="312"/>
      <c r="E14" s="79" t="s">
        <v>735</v>
      </c>
      <c r="F14" s="315">
        <f>H14+H14*$G$76</f>
        <v>14.0625</v>
      </c>
      <c r="G14" s="257">
        <v>0.45</v>
      </c>
      <c r="H14" s="314">
        <f>G14*A14</f>
        <v>11.25</v>
      </c>
    </row>
    <row r="15" spans="1:16" s="311" customFormat="1" x14ac:dyDescent="0.25">
      <c r="A15" s="313">
        <v>15</v>
      </c>
      <c r="B15" s="312" t="s">
        <v>18</v>
      </c>
      <c r="C15" s="312"/>
      <c r="D15" s="312"/>
      <c r="E15" s="79" t="s">
        <v>482</v>
      </c>
      <c r="F15" s="315">
        <f t="shared" ref="F15:F73" si="0">H15+H15*$G$76</f>
        <v>3.75</v>
      </c>
      <c r="G15" s="257">
        <v>0.2</v>
      </c>
      <c r="H15" s="314">
        <f t="shared" ref="H15:H73" si="1">G15*A15</f>
        <v>3</v>
      </c>
    </row>
    <row r="16" spans="1:16" s="311" customFormat="1" x14ac:dyDescent="0.25">
      <c r="A16" s="313">
        <v>6</v>
      </c>
      <c r="B16" s="312" t="s">
        <v>18</v>
      </c>
      <c r="C16" s="312"/>
      <c r="D16" s="312"/>
      <c r="E16" s="79" t="s">
        <v>483</v>
      </c>
      <c r="F16" s="315">
        <f t="shared" si="0"/>
        <v>6.75</v>
      </c>
      <c r="G16" s="257">
        <v>0.9</v>
      </c>
      <c r="H16" s="314">
        <f t="shared" si="1"/>
        <v>5.4</v>
      </c>
    </row>
    <row r="17" spans="1:8" s="311" customFormat="1" x14ac:dyDescent="0.25">
      <c r="A17" s="313">
        <v>2</v>
      </c>
      <c r="B17" s="312" t="s">
        <v>18</v>
      </c>
      <c r="C17" s="312"/>
      <c r="D17" s="312"/>
      <c r="E17" s="79" t="s">
        <v>1653</v>
      </c>
      <c r="F17" s="315">
        <f t="shared" si="0"/>
        <v>3.25</v>
      </c>
      <c r="G17" s="257">
        <v>1.3</v>
      </c>
      <c r="H17" s="314">
        <f t="shared" si="1"/>
        <v>2.6</v>
      </c>
    </row>
    <row r="18" spans="1:8" s="311" customFormat="1" x14ac:dyDescent="0.25">
      <c r="A18" s="313">
        <v>2</v>
      </c>
      <c r="B18" s="312" t="s">
        <v>18</v>
      </c>
      <c r="C18" s="312"/>
      <c r="D18" s="312"/>
      <c r="E18" s="79" t="s">
        <v>1649</v>
      </c>
      <c r="F18" s="315">
        <f t="shared" si="0"/>
        <v>7.5</v>
      </c>
      <c r="G18" s="257">
        <v>3</v>
      </c>
      <c r="H18" s="314">
        <f t="shared" si="1"/>
        <v>6</v>
      </c>
    </row>
    <row r="19" spans="1:8" s="311" customFormat="1" x14ac:dyDescent="0.25">
      <c r="A19" s="313">
        <v>1</v>
      </c>
      <c r="B19" s="312" t="s">
        <v>18</v>
      </c>
      <c r="C19" s="312"/>
      <c r="D19" s="312"/>
      <c r="E19" s="79" t="s">
        <v>738</v>
      </c>
      <c r="F19" s="315">
        <f t="shared" si="0"/>
        <v>5.875</v>
      </c>
      <c r="G19" s="257">
        <v>4.7</v>
      </c>
      <c r="H19" s="314">
        <f t="shared" si="1"/>
        <v>4.7</v>
      </c>
    </row>
    <row r="20" spans="1:8" s="311" customFormat="1" x14ac:dyDescent="0.25">
      <c r="A20" s="313">
        <v>30</v>
      </c>
      <c r="B20" s="312" t="s">
        <v>17</v>
      </c>
      <c r="C20" s="312"/>
      <c r="D20" s="312"/>
      <c r="E20" s="79" t="s">
        <v>711</v>
      </c>
      <c r="F20" s="315">
        <f t="shared" si="0"/>
        <v>4.5</v>
      </c>
      <c r="G20" s="257">
        <v>0.12</v>
      </c>
      <c r="H20" s="314">
        <f t="shared" si="1"/>
        <v>3.5999999999999996</v>
      </c>
    </row>
    <row r="21" spans="1:8" s="311" customFormat="1" x14ac:dyDescent="0.25">
      <c r="A21" s="313">
        <v>200</v>
      </c>
      <c r="B21" s="312" t="s">
        <v>17</v>
      </c>
      <c r="C21" s="312"/>
      <c r="D21" s="312"/>
      <c r="E21" s="79" t="s">
        <v>650</v>
      </c>
      <c r="F21" s="315">
        <f t="shared" si="0"/>
        <v>47.5</v>
      </c>
      <c r="G21" s="257">
        <v>0.19</v>
      </c>
      <c r="H21" s="314">
        <f t="shared" si="1"/>
        <v>38</v>
      </c>
    </row>
    <row r="22" spans="1:8" x14ac:dyDescent="0.25">
      <c r="A22" s="17">
        <v>1</v>
      </c>
      <c r="B22" s="41" t="s">
        <v>18</v>
      </c>
      <c r="C22" s="17" t="s">
        <v>268</v>
      </c>
      <c r="D22" s="17" t="s">
        <v>1633</v>
      </c>
      <c r="E22" s="17" t="s">
        <v>1634</v>
      </c>
      <c r="F22" s="315">
        <f t="shared" si="0"/>
        <v>32.219250000000002</v>
      </c>
      <c r="G22" s="26">
        <v>25.775400000000001</v>
      </c>
      <c r="H22" s="314">
        <f t="shared" si="1"/>
        <v>25.775400000000001</v>
      </c>
    </row>
    <row r="23" spans="1:8" x14ac:dyDescent="0.25">
      <c r="A23" s="17">
        <v>1</v>
      </c>
      <c r="B23" s="41" t="s">
        <v>18</v>
      </c>
      <c r="C23" s="17" t="s">
        <v>1629</v>
      </c>
      <c r="D23" s="17"/>
      <c r="E23" s="17" t="s">
        <v>1630</v>
      </c>
      <c r="F23" s="315">
        <f t="shared" si="0"/>
        <v>8.3375000000000004</v>
      </c>
      <c r="G23" s="26">
        <v>6.67</v>
      </c>
      <c r="H23" s="314">
        <f t="shared" si="1"/>
        <v>6.67</v>
      </c>
    </row>
    <row r="24" spans="1:8" x14ac:dyDescent="0.25">
      <c r="A24" s="17">
        <v>45</v>
      </c>
      <c r="B24" s="41" t="s">
        <v>17</v>
      </c>
      <c r="C24" s="17" t="s">
        <v>1631</v>
      </c>
      <c r="D24" s="17"/>
      <c r="E24" s="17" t="s">
        <v>1632</v>
      </c>
      <c r="F24" s="315">
        <f t="shared" si="0"/>
        <v>131.21550000000002</v>
      </c>
      <c r="G24" s="26">
        <v>2.3327200000000001</v>
      </c>
      <c r="H24" s="314">
        <f t="shared" si="1"/>
        <v>104.97240000000001</v>
      </c>
    </row>
    <row r="25" spans="1:8" x14ac:dyDescent="0.25">
      <c r="A25" s="17">
        <v>51</v>
      </c>
      <c r="B25" s="41" t="s">
        <v>17</v>
      </c>
      <c r="C25" s="17"/>
      <c r="D25" s="17"/>
      <c r="E25" s="17" t="s">
        <v>1650</v>
      </c>
      <c r="F25" s="315">
        <f t="shared" si="0"/>
        <v>76.5</v>
      </c>
      <c r="G25" s="26">
        <v>1.2</v>
      </c>
      <c r="H25" s="314">
        <f t="shared" si="1"/>
        <v>61.199999999999996</v>
      </c>
    </row>
    <row r="26" spans="1:8" x14ac:dyDescent="0.25">
      <c r="A26" s="17">
        <v>40</v>
      </c>
      <c r="B26" s="41" t="s">
        <v>17</v>
      </c>
      <c r="C26" s="17"/>
      <c r="D26" s="17"/>
      <c r="E26" s="17" t="s">
        <v>1651</v>
      </c>
      <c r="F26" s="315">
        <f t="shared" si="0"/>
        <v>65</v>
      </c>
      <c r="G26" s="26">
        <v>1.3</v>
      </c>
      <c r="H26" s="314">
        <f t="shared" si="1"/>
        <v>52</v>
      </c>
    </row>
    <row r="27" spans="1:8" x14ac:dyDescent="0.25">
      <c r="A27" s="17">
        <v>5</v>
      </c>
      <c r="B27" s="41" t="s">
        <v>17</v>
      </c>
      <c r="C27" s="17"/>
      <c r="D27" s="17"/>
      <c r="E27" s="17" t="s">
        <v>1652</v>
      </c>
      <c r="F27" s="315">
        <f t="shared" si="0"/>
        <v>3.125</v>
      </c>
      <c r="G27" s="26">
        <v>0.5</v>
      </c>
      <c r="H27" s="314">
        <f t="shared" si="1"/>
        <v>2.5</v>
      </c>
    </row>
    <row r="28" spans="1:8" x14ac:dyDescent="0.25">
      <c r="A28" s="17">
        <v>450</v>
      </c>
      <c r="B28" s="97" t="s">
        <v>17</v>
      </c>
      <c r="C28" s="17"/>
      <c r="D28" s="17"/>
      <c r="E28" s="17" t="s">
        <v>64</v>
      </c>
      <c r="F28" s="315">
        <f t="shared" si="0"/>
        <v>73.125</v>
      </c>
      <c r="G28" s="26">
        <v>0.13</v>
      </c>
      <c r="H28" s="314">
        <f t="shared" si="1"/>
        <v>58.5</v>
      </c>
    </row>
    <row r="29" spans="1:8" x14ac:dyDescent="0.25">
      <c r="A29" s="17">
        <v>200</v>
      </c>
      <c r="B29" s="97" t="s">
        <v>17</v>
      </c>
      <c r="C29" s="17"/>
      <c r="D29" s="17"/>
      <c r="E29" s="17" t="s">
        <v>65</v>
      </c>
      <c r="F29" s="315">
        <f t="shared" si="0"/>
        <v>62.5</v>
      </c>
      <c r="G29" s="26">
        <v>0.25</v>
      </c>
      <c r="H29" s="314">
        <f t="shared" si="1"/>
        <v>50</v>
      </c>
    </row>
    <row r="30" spans="1:8" x14ac:dyDescent="0.25">
      <c r="A30" s="17">
        <v>30</v>
      </c>
      <c r="B30" s="97" t="s">
        <v>17</v>
      </c>
      <c r="C30" s="17"/>
      <c r="D30" s="17"/>
      <c r="E30" s="17" t="s">
        <v>607</v>
      </c>
      <c r="F30" s="315">
        <f t="shared" si="0"/>
        <v>16.875</v>
      </c>
      <c r="G30" s="26">
        <v>0.45</v>
      </c>
      <c r="H30" s="314">
        <f t="shared" si="1"/>
        <v>13.5</v>
      </c>
    </row>
    <row r="31" spans="1:8" x14ac:dyDescent="0.25">
      <c r="A31" s="17">
        <v>13</v>
      </c>
      <c r="B31" s="41" t="s">
        <v>18</v>
      </c>
      <c r="C31" s="17" t="s">
        <v>268</v>
      </c>
      <c r="D31" s="17">
        <v>14613</v>
      </c>
      <c r="E31" s="17" t="s">
        <v>351</v>
      </c>
      <c r="F31" s="315">
        <f t="shared" si="0"/>
        <v>10.842000000000001</v>
      </c>
      <c r="G31" s="26">
        <v>0.66720000000000002</v>
      </c>
      <c r="H31" s="314">
        <f t="shared" si="1"/>
        <v>8.6736000000000004</v>
      </c>
    </row>
    <row r="32" spans="1:8" x14ac:dyDescent="0.25">
      <c r="A32" s="17">
        <v>4</v>
      </c>
      <c r="B32" s="97" t="s">
        <v>18</v>
      </c>
      <c r="C32" s="17" t="s">
        <v>493</v>
      </c>
      <c r="D32" s="17"/>
      <c r="E32" s="17" t="s">
        <v>1654</v>
      </c>
      <c r="F32" s="315">
        <f t="shared" si="0"/>
        <v>8.8000000000000007</v>
      </c>
      <c r="G32" s="26">
        <v>1.76</v>
      </c>
      <c r="H32" s="314">
        <f t="shared" si="1"/>
        <v>7.04</v>
      </c>
    </row>
    <row r="33" spans="1:8" x14ac:dyDescent="0.25">
      <c r="A33" s="17">
        <v>1</v>
      </c>
      <c r="B33" s="97" t="s">
        <v>18</v>
      </c>
      <c r="C33" s="17" t="s">
        <v>493</v>
      </c>
      <c r="D33" s="17"/>
      <c r="E33" s="17" t="s">
        <v>1655</v>
      </c>
      <c r="F33" s="315">
        <f t="shared" si="0"/>
        <v>3.3125</v>
      </c>
      <c r="G33" s="26">
        <v>2.65</v>
      </c>
      <c r="H33" s="314">
        <f t="shared" si="1"/>
        <v>2.65</v>
      </c>
    </row>
    <row r="34" spans="1:8" x14ac:dyDescent="0.25">
      <c r="A34" s="17">
        <v>13</v>
      </c>
      <c r="B34" s="41" t="s">
        <v>18</v>
      </c>
      <c r="C34" s="17" t="s">
        <v>268</v>
      </c>
      <c r="D34" s="17" t="s">
        <v>352</v>
      </c>
      <c r="E34" s="17" t="s">
        <v>353</v>
      </c>
      <c r="F34" s="315">
        <f t="shared" si="0"/>
        <v>20.826000000000001</v>
      </c>
      <c r="G34" s="26">
        <v>1.2816000000000001</v>
      </c>
      <c r="H34" s="314">
        <f t="shared" si="1"/>
        <v>16.660800000000002</v>
      </c>
    </row>
    <row r="35" spans="1:8" x14ac:dyDescent="0.25">
      <c r="A35" s="17">
        <v>4</v>
      </c>
      <c r="B35" s="97" t="s">
        <v>18</v>
      </c>
      <c r="C35" s="17" t="s">
        <v>268</v>
      </c>
      <c r="D35" s="17"/>
      <c r="E35" s="17" t="s">
        <v>589</v>
      </c>
      <c r="F35" s="315">
        <f t="shared" si="0"/>
        <v>15</v>
      </c>
      <c r="G35" s="26">
        <v>3</v>
      </c>
      <c r="H35" s="314">
        <f t="shared" si="1"/>
        <v>12</v>
      </c>
    </row>
    <row r="36" spans="1:8" x14ac:dyDescent="0.25">
      <c r="A36" s="17">
        <v>1</v>
      </c>
      <c r="B36" s="97" t="s">
        <v>18</v>
      </c>
      <c r="C36" s="17" t="s">
        <v>268</v>
      </c>
      <c r="D36" s="17"/>
      <c r="E36" s="17" t="s">
        <v>1659</v>
      </c>
      <c r="F36" s="315">
        <f t="shared" si="0"/>
        <v>7.5</v>
      </c>
      <c r="G36" s="26">
        <v>6</v>
      </c>
      <c r="H36" s="314">
        <f t="shared" si="1"/>
        <v>6</v>
      </c>
    </row>
    <row r="37" spans="1:8" x14ac:dyDescent="0.25">
      <c r="A37" s="17">
        <v>1</v>
      </c>
      <c r="B37" s="97" t="s">
        <v>18</v>
      </c>
      <c r="C37" s="17" t="s">
        <v>268</v>
      </c>
      <c r="D37" s="17"/>
      <c r="E37" s="17" t="s">
        <v>1656</v>
      </c>
      <c r="F37" s="315">
        <f t="shared" si="0"/>
        <v>6.625</v>
      </c>
      <c r="G37" s="26">
        <v>5.3</v>
      </c>
      <c r="H37" s="314">
        <f t="shared" si="1"/>
        <v>5.3</v>
      </c>
    </row>
    <row r="38" spans="1:8" x14ac:dyDescent="0.25">
      <c r="A38" s="17">
        <v>2</v>
      </c>
      <c r="B38" s="97" t="s">
        <v>18</v>
      </c>
      <c r="C38" s="17" t="s">
        <v>268</v>
      </c>
      <c r="D38" s="17"/>
      <c r="E38" s="17" t="s">
        <v>465</v>
      </c>
      <c r="F38" s="315">
        <f t="shared" si="0"/>
        <v>2.75</v>
      </c>
      <c r="G38" s="26">
        <v>1.1000000000000001</v>
      </c>
      <c r="H38" s="314">
        <f t="shared" si="1"/>
        <v>2.2000000000000002</v>
      </c>
    </row>
    <row r="39" spans="1:8" x14ac:dyDescent="0.25">
      <c r="A39" s="17">
        <v>2</v>
      </c>
      <c r="B39" s="41" t="s">
        <v>18</v>
      </c>
      <c r="C39" s="17" t="s">
        <v>268</v>
      </c>
      <c r="D39" s="17">
        <v>14201</v>
      </c>
      <c r="E39" s="17" t="s">
        <v>429</v>
      </c>
      <c r="F39" s="315">
        <f t="shared" si="0"/>
        <v>7.4790000000000001</v>
      </c>
      <c r="G39" s="26">
        <v>2.9916</v>
      </c>
      <c r="H39" s="314">
        <f t="shared" si="1"/>
        <v>5.9832000000000001</v>
      </c>
    </row>
    <row r="40" spans="1:8" x14ac:dyDescent="0.25">
      <c r="A40" s="17">
        <v>12</v>
      </c>
      <c r="B40" s="41" t="s">
        <v>18</v>
      </c>
      <c r="C40" s="17" t="s">
        <v>268</v>
      </c>
      <c r="D40" s="17">
        <v>14210</v>
      </c>
      <c r="E40" s="17" t="s">
        <v>348</v>
      </c>
      <c r="F40" s="315">
        <f t="shared" si="0"/>
        <v>91.448999999999998</v>
      </c>
      <c r="G40" s="26">
        <v>6.0965999999999996</v>
      </c>
      <c r="H40" s="314">
        <f t="shared" si="1"/>
        <v>73.159199999999998</v>
      </c>
    </row>
    <row r="41" spans="1:8" x14ac:dyDescent="0.25">
      <c r="A41" s="17">
        <v>5</v>
      </c>
      <c r="B41" s="41" t="s">
        <v>18</v>
      </c>
      <c r="C41" s="17" t="s">
        <v>268</v>
      </c>
      <c r="D41" s="17">
        <v>14004</v>
      </c>
      <c r="E41" s="17" t="s">
        <v>356</v>
      </c>
      <c r="F41" s="315">
        <f t="shared" si="0"/>
        <v>13.170000000000002</v>
      </c>
      <c r="G41" s="26">
        <v>2.1072000000000002</v>
      </c>
      <c r="H41" s="314">
        <f t="shared" si="1"/>
        <v>10.536000000000001</v>
      </c>
    </row>
    <row r="42" spans="1:8" x14ac:dyDescent="0.25">
      <c r="A42" s="17">
        <v>1</v>
      </c>
      <c r="B42" s="41" t="s">
        <v>18</v>
      </c>
      <c r="C42" s="17" t="s">
        <v>268</v>
      </c>
      <c r="D42" s="17"/>
      <c r="E42" s="17" t="s">
        <v>406</v>
      </c>
      <c r="F42" s="315">
        <f t="shared" si="0"/>
        <v>4.5</v>
      </c>
      <c r="G42" s="26">
        <v>3.6</v>
      </c>
      <c r="H42" s="314">
        <f t="shared" si="1"/>
        <v>3.6</v>
      </c>
    </row>
    <row r="43" spans="1:8" x14ac:dyDescent="0.25">
      <c r="A43" s="17">
        <v>21</v>
      </c>
      <c r="B43" s="17" t="s">
        <v>18</v>
      </c>
      <c r="C43" s="17" t="s">
        <v>268</v>
      </c>
      <c r="D43" s="17"/>
      <c r="E43" s="17" t="s">
        <v>404</v>
      </c>
      <c r="F43" s="315">
        <f t="shared" si="0"/>
        <v>15.75</v>
      </c>
      <c r="G43" s="26">
        <v>0.6</v>
      </c>
      <c r="H43" s="314">
        <f t="shared" si="1"/>
        <v>12.6</v>
      </c>
    </row>
    <row r="44" spans="1:8" x14ac:dyDescent="0.25">
      <c r="A44" s="17">
        <v>1</v>
      </c>
      <c r="B44" s="97" t="s">
        <v>18</v>
      </c>
      <c r="C44" s="17" t="s">
        <v>268</v>
      </c>
      <c r="D44" s="17"/>
      <c r="E44" s="17" t="s">
        <v>1657</v>
      </c>
      <c r="F44" s="315">
        <f t="shared" si="0"/>
        <v>5.625</v>
      </c>
      <c r="G44" s="26">
        <v>4.5</v>
      </c>
      <c r="H44" s="314">
        <f t="shared" si="1"/>
        <v>4.5</v>
      </c>
    </row>
    <row r="45" spans="1:8" x14ac:dyDescent="0.25">
      <c r="A45" s="17">
        <v>5</v>
      </c>
      <c r="B45" s="41" t="s">
        <v>18</v>
      </c>
      <c r="C45" s="17" t="s">
        <v>268</v>
      </c>
      <c r="D45" s="17">
        <v>14203</v>
      </c>
      <c r="E45" s="17" t="s">
        <v>359</v>
      </c>
      <c r="F45" s="315">
        <f t="shared" si="0"/>
        <v>20.047499999999999</v>
      </c>
      <c r="G45" s="26">
        <v>3.2075999999999998</v>
      </c>
      <c r="H45" s="314">
        <f t="shared" si="1"/>
        <v>16.038</v>
      </c>
    </row>
    <row r="46" spans="1:8" x14ac:dyDescent="0.25">
      <c r="A46" s="17">
        <v>3</v>
      </c>
      <c r="B46" s="41" t="s">
        <v>18</v>
      </c>
      <c r="C46" s="17" t="s">
        <v>268</v>
      </c>
      <c r="D46" s="17">
        <v>14000</v>
      </c>
      <c r="E46" s="17" t="s">
        <v>347</v>
      </c>
      <c r="F46" s="315">
        <f t="shared" si="0"/>
        <v>6.7837499999999995</v>
      </c>
      <c r="G46" s="26">
        <v>1.8089999999999999</v>
      </c>
      <c r="H46" s="314">
        <f t="shared" si="1"/>
        <v>5.4269999999999996</v>
      </c>
    </row>
    <row r="47" spans="1:8" x14ac:dyDescent="0.25">
      <c r="A47" s="17">
        <v>2</v>
      </c>
      <c r="B47" s="41" t="s">
        <v>18</v>
      </c>
      <c r="C47" s="17" t="s">
        <v>268</v>
      </c>
      <c r="D47" s="17">
        <v>14044</v>
      </c>
      <c r="E47" s="17" t="s">
        <v>430</v>
      </c>
      <c r="F47" s="315">
        <f t="shared" si="0"/>
        <v>3.5154000000000001</v>
      </c>
      <c r="G47" s="26">
        <v>1.4061600000000001</v>
      </c>
      <c r="H47" s="314">
        <f t="shared" si="1"/>
        <v>2.8123200000000002</v>
      </c>
    </row>
    <row r="48" spans="1:8" x14ac:dyDescent="0.25">
      <c r="A48" s="17">
        <v>1</v>
      </c>
      <c r="B48" s="41" t="s">
        <v>18</v>
      </c>
      <c r="C48" s="17" t="s">
        <v>1635</v>
      </c>
      <c r="D48" s="17">
        <v>566</v>
      </c>
      <c r="E48" s="17" t="s">
        <v>1636</v>
      </c>
      <c r="F48" s="315">
        <f t="shared" si="0"/>
        <v>4.5324999999999998</v>
      </c>
      <c r="G48" s="26">
        <v>3.6259999999999999</v>
      </c>
      <c r="H48" s="314">
        <f t="shared" si="1"/>
        <v>3.6259999999999999</v>
      </c>
    </row>
    <row r="49" spans="1:8" x14ac:dyDescent="0.25">
      <c r="A49" s="17">
        <v>10</v>
      </c>
      <c r="B49" s="97" t="s">
        <v>18</v>
      </c>
      <c r="C49" s="17"/>
      <c r="D49" s="17"/>
      <c r="E49" s="17" t="s">
        <v>1658</v>
      </c>
      <c r="F49" s="315">
        <f>H49+H49*$G$76</f>
        <v>18.75</v>
      </c>
      <c r="G49" s="26">
        <v>1.5</v>
      </c>
      <c r="H49" s="314">
        <f t="shared" si="1"/>
        <v>15</v>
      </c>
    </row>
    <row r="50" spans="1:8" x14ac:dyDescent="0.25">
      <c r="A50" s="17">
        <v>1</v>
      </c>
      <c r="B50" s="41" t="s">
        <v>18</v>
      </c>
      <c r="C50" s="17" t="s">
        <v>1637</v>
      </c>
      <c r="D50" s="17" t="s">
        <v>1638</v>
      </c>
      <c r="E50" s="17" t="s">
        <v>1639</v>
      </c>
      <c r="F50" s="315">
        <f t="shared" si="0"/>
        <v>35.525000000000006</v>
      </c>
      <c r="G50" s="26">
        <v>28.42</v>
      </c>
      <c r="H50" s="314">
        <f t="shared" si="1"/>
        <v>28.42</v>
      </c>
    </row>
    <row r="51" spans="1:8" x14ac:dyDescent="0.25">
      <c r="A51" s="17">
        <v>2</v>
      </c>
      <c r="B51" s="41" t="s">
        <v>18</v>
      </c>
      <c r="C51" s="17" t="s">
        <v>549</v>
      </c>
      <c r="D51" s="17" t="s">
        <v>1640</v>
      </c>
      <c r="E51" s="17" t="s">
        <v>263</v>
      </c>
      <c r="F51" s="315">
        <f t="shared" si="0"/>
        <v>75.875</v>
      </c>
      <c r="G51" s="26">
        <v>30.35</v>
      </c>
      <c r="H51" s="314">
        <f t="shared" si="1"/>
        <v>60.7</v>
      </c>
    </row>
    <row r="52" spans="1:8" x14ac:dyDescent="0.25">
      <c r="A52" s="17">
        <v>1</v>
      </c>
      <c r="B52" s="41" t="s">
        <v>18</v>
      </c>
      <c r="C52" s="17" t="s">
        <v>549</v>
      </c>
      <c r="D52" s="17" t="s">
        <v>1100</v>
      </c>
      <c r="E52" s="17" t="s">
        <v>1101</v>
      </c>
      <c r="F52" s="315">
        <f t="shared" si="0"/>
        <v>2.71875</v>
      </c>
      <c r="G52" s="26">
        <v>2.1749999999999998</v>
      </c>
      <c r="H52" s="314">
        <f t="shared" si="1"/>
        <v>2.1749999999999998</v>
      </c>
    </row>
    <row r="53" spans="1:8" x14ac:dyDescent="0.25">
      <c r="A53" s="17">
        <v>1</v>
      </c>
      <c r="B53" s="17" t="s">
        <v>18</v>
      </c>
      <c r="C53" s="17" t="s">
        <v>268</v>
      </c>
      <c r="D53" s="17" t="s">
        <v>1647</v>
      </c>
      <c r="E53" s="17" t="s">
        <v>1648</v>
      </c>
      <c r="F53" s="315">
        <f t="shared" si="0"/>
        <v>9.1620000000000008</v>
      </c>
      <c r="G53" s="26">
        <v>7.3296000000000001</v>
      </c>
      <c r="H53" s="314">
        <f t="shared" si="1"/>
        <v>7.3296000000000001</v>
      </c>
    </row>
    <row r="54" spans="1:8" x14ac:dyDescent="0.25">
      <c r="A54" s="17">
        <v>1</v>
      </c>
      <c r="B54" s="17" t="s">
        <v>18</v>
      </c>
      <c r="C54" s="17" t="s">
        <v>1660</v>
      </c>
      <c r="D54" s="17"/>
      <c r="E54" s="17" t="s">
        <v>1661</v>
      </c>
      <c r="F54" s="315">
        <f t="shared" si="0"/>
        <v>62.5</v>
      </c>
      <c r="G54" s="26">
        <v>50</v>
      </c>
      <c r="H54" s="314">
        <f t="shared" si="1"/>
        <v>50</v>
      </c>
    </row>
    <row r="55" spans="1:8" x14ac:dyDescent="0.25">
      <c r="A55" s="17">
        <v>1</v>
      </c>
      <c r="B55" s="17" t="s">
        <v>18</v>
      </c>
      <c r="C55" s="17" t="s">
        <v>1662</v>
      </c>
      <c r="D55" s="17"/>
      <c r="E55" s="17" t="s">
        <v>1663</v>
      </c>
      <c r="F55" s="315">
        <f t="shared" si="0"/>
        <v>47.5</v>
      </c>
      <c r="G55" s="26">
        <v>38</v>
      </c>
      <c r="H55" s="314">
        <f t="shared" si="1"/>
        <v>38</v>
      </c>
    </row>
    <row r="56" spans="1:8" x14ac:dyDescent="0.25">
      <c r="A56" s="17">
        <v>2</v>
      </c>
      <c r="B56" s="17" t="s">
        <v>18</v>
      </c>
      <c r="C56" s="17"/>
      <c r="D56" s="17"/>
      <c r="E56" s="17" t="s">
        <v>862</v>
      </c>
      <c r="F56" s="315">
        <f t="shared" si="0"/>
        <v>20</v>
      </c>
      <c r="G56" s="26">
        <v>8</v>
      </c>
      <c r="H56" s="314">
        <f t="shared" si="1"/>
        <v>16</v>
      </c>
    </row>
    <row r="57" spans="1:8" x14ac:dyDescent="0.25">
      <c r="A57" s="17">
        <v>3</v>
      </c>
      <c r="B57" s="17" t="s">
        <v>18</v>
      </c>
      <c r="C57" s="17"/>
      <c r="D57" s="17"/>
      <c r="E57" s="17" t="s">
        <v>1664</v>
      </c>
      <c r="F57" s="315">
        <f t="shared" si="0"/>
        <v>30</v>
      </c>
      <c r="G57" s="26">
        <v>8</v>
      </c>
      <c r="H57" s="314">
        <f t="shared" si="1"/>
        <v>24</v>
      </c>
    </row>
    <row r="58" spans="1:8" x14ac:dyDescent="0.25">
      <c r="A58" s="17"/>
      <c r="B58" s="17"/>
      <c r="C58" s="17"/>
      <c r="D58" s="17"/>
      <c r="E58" s="17" t="s">
        <v>1667</v>
      </c>
      <c r="F58" s="315">
        <f t="shared" si="0"/>
        <v>37.5</v>
      </c>
      <c r="H58" s="314">
        <v>30</v>
      </c>
    </row>
    <row r="59" spans="1:8" x14ac:dyDescent="0.25">
      <c r="A59" s="17">
        <v>27</v>
      </c>
      <c r="B59" s="41" t="s">
        <v>18</v>
      </c>
      <c r="C59" s="17" t="s">
        <v>268</v>
      </c>
      <c r="D59" s="17">
        <v>14613</v>
      </c>
      <c r="E59" s="17" t="s">
        <v>351</v>
      </c>
      <c r="F59" s="315">
        <f t="shared" si="0"/>
        <v>22.518000000000001</v>
      </c>
      <c r="G59" s="26">
        <v>0.66720000000000002</v>
      </c>
      <c r="H59" s="314">
        <f t="shared" si="1"/>
        <v>18.014400000000002</v>
      </c>
    </row>
    <row r="60" spans="1:8" x14ac:dyDescent="0.25">
      <c r="A60" s="17">
        <v>27</v>
      </c>
      <c r="B60" s="97" t="s">
        <v>18</v>
      </c>
      <c r="C60" s="17" t="s">
        <v>268</v>
      </c>
      <c r="D60" s="17" t="s">
        <v>352</v>
      </c>
      <c r="E60" s="17" t="s">
        <v>353</v>
      </c>
      <c r="F60" s="315">
        <f t="shared" si="0"/>
        <v>43.254000000000005</v>
      </c>
      <c r="G60" s="26">
        <v>1.2816000000000001</v>
      </c>
      <c r="H60" s="314">
        <f t="shared" si="1"/>
        <v>34.603200000000001</v>
      </c>
    </row>
    <row r="61" spans="1:8" x14ac:dyDescent="0.25">
      <c r="A61" s="17">
        <v>5</v>
      </c>
      <c r="B61" s="41" t="s">
        <v>18</v>
      </c>
      <c r="C61" s="17" t="s">
        <v>268</v>
      </c>
      <c r="D61" s="17">
        <v>14004</v>
      </c>
      <c r="E61" s="17" t="s">
        <v>356</v>
      </c>
      <c r="F61" s="315">
        <f t="shared" si="0"/>
        <v>13.170000000000002</v>
      </c>
      <c r="G61" s="26">
        <v>2.1072000000000002</v>
      </c>
      <c r="H61" s="314">
        <f t="shared" si="1"/>
        <v>10.536000000000001</v>
      </c>
    </row>
    <row r="62" spans="1:8" x14ac:dyDescent="0.25">
      <c r="A62" s="17">
        <v>3</v>
      </c>
      <c r="B62" s="41" t="s">
        <v>18</v>
      </c>
      <c r="C62" s="17" t="s">
        <v>268</v>
      </c>
      <c r="D62" s="17">
        <v>14000</v>
      </c>
      <c r="E62" s="17" t="s">
        <v>347</v>
      </c>
      <c r="F62" s="315">
        <f t="shared" si="0"/>
        <v>6.7837499999999995</v>
      </c>
      <c r="G62" s="26">
        <v>1.8089999999999999</v>
      </c>
      <c r="H62" s="314">
        <f t="shared" si="1"/>
        <v>5.4269999999999996</v>
      </c>
    </row>
    <row r="63" spans="1:8" x14ac:dyDescent="0.25">
      <c r="A63" s="17">
        <v>3</v>
      </c>
      <c r="B63" s="41" t="s">
        <v>18</v>
      </c>
      <c r="C63" s="17" t="s">
        <v>268</v>
      </c>
      <c r="D63" s="17">
        <v>14013</v>
      </c>
      <c r="E63" s="17" t="s">
        <v>432</v>
      </c>
      <c r="F63" s="315">
        <f t="shared" si="0"/>
        <v>26.82</v>
      </c>
      <c r="G63" s="26">
        <v>7.1520000000000001</v>
      </c>
      <c r="H63" s="314">
        <f t="shared" si="1"/>
        <v>21.456</v>
      </c>
    </row>
    <row r="64" spans="1:8" x14ac:dyDescent="0.25">
      <c r="A64" s="17">
        <v>7</v>
      </c>
      <c r="B64" s="41" t="s">
        <v>18</v>
      </c>
      <c r="C64" s="17" t="s">
        <v>268</v>
      </c>
      <c r="D64" s="17">
        <v>14008</v>
      </c>
      <c r="E64" s="17" t="s">
        <v>350</v>
      </c>
      <c r="F64" s="315">
        <f t="shared" si="0"/>
        <v>19.026</v>
      </c>
      <c r="G64" s="26">
        <v>2.1743999999999999</v>
      </c>
      <c r="H64" s="314">
        <f t="shared" si="1"/>
        <v>15.220799999999999</v>
      </c>
    </row>
    <row r="65" spans="1:8" x14ac:dyDescent="0.25">
      <c r="A65" s="17">
        <v>5</v>
      </c>
      <c r="B65" s="41" t="s">
        <v>18</v>
      </c>
      <c r="C65" s="17" t="s">
        <v>268</v>
      </c>
      <c r="D65" s="17" t="s">
        <v>1643</v>
      </c>
      <c r="E65" s="17" t="s">
        <v>1644</v>
      </c>
      <c r="F65" s="315">
        <f t="shared" si="0"/>
        <v>5.5500000000000007</v>
      </c>
      <c r="G65" s="26">
        <v>0.88800000000000001</v>
      </c>
      <c r="H65" s="314">
        <f t="shared" si="1"/>
        <v>4.4400000000000004</v>
      </c>
    </row>
    <row r="66" spans="1:8" x14ac:dyDescent="0.25">
      <c r="A66" s="17">
        <v>2</v>
      </c>
      <c r="B66" s="97" t="s">
        <v>18</v>
      </c>
      <c r="C66" s="17" t="s">
        <v>268</v>
      </c>
      <c r="D66" s="17"/>
      <c r="E66" s="17" t="s">
        <v>404</v>
      </c>
      <c r="F66" s="315">
        <f t="shared" si="0"/>
        <v>1.5</v>
      </c>
      <c r="G66" s="26">
        <v>0.6</v>
      </c>
      <c r="H66" s="314">
        <f t="shared" si="1"/>
        <v>1.2</v>
      </c>
    </row>
    <row r="67" spans="1:8" x14ac:dyDescent="0.25">
      <c r="A67" s="17">
        <v>2</v>
      </c>
      <c r="B67" s="17" t="s">
        <v>18</v>
      </c>
      <c r="C67" s="17" t="s">
        <v>268</v>
      </c>
      <c r="D67" s="17" t="s">
        <v>1645</v>
      </c>
      <c r="E67" s="17" t="s">
        <v>1646</v>
      </c>
      <c r="F67" s="315">
        <f t="shared" si="0"/>
        <v>2.2200000000000002</v>
      </c>
      <c r="G67" s="26">
        <v>0.88800000000000001</v>
      </c>
      <c r="H67" s="314">
        <f t="shared" si="1"/>
        <v>1.776</v>
      </c>
    </row>
    <row r="68" spans="1:8" x14ac:dyDescent="0.25">
      <c r="A68" s="17">
        <v>11</v>
      </c>
      <c r="B68" s="17" t="s">
        <v>18</v>
      </c>
      <c r="C68" s="17" t="s">
        <v>268</v>
      </c>
      <c r="D68" s="17">
        <v>14210</v>
      </c>
      <c r="E68" s="17" t="s">
        <v>348</v>
      </c>
      <c r="F68" s="315">
        <f>H68+H68*$G$76</f>
        <v>74.513999999999996</v>
      </c>
      <c r="G68" s="26">
        <v>5.4192</v>
      </c>
      <c r="H68" s="314">
        <f t="shared" si="1"/>
        <v>59.611199999999997</v>
      </c>
    </row>
    <row r="69" spans="1:8" x14ac:dyDescent="0.25">
      <c r="A69" s="17">
        <v>8</v>
      </c>
      <c r="B69" s="17" t="s">
        <v>18</v>
      </c>
      <c r="C69" s="17" t="s">
        <v>268</v>
      </c>
      <c r="D69" s="17">
        <v>14203</v>
      </c>
      <c r="E69" s="17" t="s">
        <v>359</v>
      </c>
      <c r="F69" s="315">
        <f t="shared" si="0"/>
        <v>28.512</v>
      </c>
      <c r="G69" s="26">
        <v>2.8512</v>
      </c>
      <c r="H69" s="314">
        <f t="shared" si="1"/>
        <v>22.8096</v>
      </c>
    </row>
    <row r="70" spans="1:8" x14ac:dyDescent="0.25">
      <c r="A70" s="17">
        <v>1</v>
      </c>
      <c r="B70" s="41" t="s">
        <v>18</v>
      </c>
      <c r="C70" s="17" t="s">
        <v>601</v>
      </c>
      <c r="D70" s="17" t="s">
        <v>1641</v>
      </c>
      <c r="E70" s="17" t="s">
        <v>1642</v>
      </c>
      <c r="F70" s="315">
        <f t="shared" si="0"/>
        <v>54.375</v>
      </c>
      <c r="G70" s="26">
        <v>43.5</v>
      </c>
      <c r="H70" s="314">
        <f t="shared" si="1"/>
        <v>43.5</v>
      </c>
    </row>
    <row r="71" spans="1:8" x14ac:dyDescent="0.25">
      <c r="A71" s="17">
        <v>3</v>
      </c>
      <c r="B71" s="17" t="s">
        <v>18</v>
      </c>
      <c r="C71" s="17" t="s">
        <v>268</v>
      </c>
      <c r="D71" s="17" t="s">
        <v>1647</v>
      </c>
      <c r="E71" s="17" t="s">
        <v>1648</v>
      </c>
      <c r="F71" s="315">
        <f t="shared" si="0"/>
        <v>27.486000000000001</v>
      </c>
      <c r="G71" s="26">
        <v>7.3296000000000001</v>
      </c>
      <c r="H71" s="314">
        <f t="shared" si="1"/>
        <v>21.988800000000001</v>
      </c>
    </row>
    <row r="72" spans="1:8" x14ac:dyDescent="0.25">
      <c r="A72" s="17">
        <v>1</v>
      </c>
      <c r="B72" s="17" t="s">
        <v>18</v>
      </c>
      <c r="C72" s="17" t="s">
        <v>268</v>
      </c>
      <c r="D72" s="17">
        <v>14052</v>
      </c>
      <c r="E72" s="17" t="s">
        <v>355</v>
      </c>
      <c r="F72" s="315">
        <f t="shared" si="0"/>
        <v>8.64</v>
      </c>
      <c r="G72" s="26">
        <v>6.9119999999999999</v>
      </c>
      <c r="H72" s="314">
        <f t="shared" si="1"/>
        <v>6.9119999999999999</v>
      </c>
    </row>
    <row r="73" spans="1:8" x14ac:dyDescent="0.25">
      <c r="A73" s="17">
        <v>1</v>
      </c>
      <c r="B73" s="44" t="s">
        <v>18</v>
      </c>
      <c r="C73" s="17"/>
      <c r="D73" s="17"/>
      <c r="E73" s="17" t="s">
        <v>489</v>
      </c>
      <c r="F73" s="315">
        <f t="shared" si="0"/>
        <v>1.375</v>
      </c>
      <c r="G73" s="26">
        <v>1.1000000000000001</v>
      </c>
      <c r="H73" s="314">
        <f t="shared" si="1"/>
        <v>1.1000000000000001</v>
      </c>
    </row>
    <row r="74" spans="1:8" x14ac:dyDescent="0.25">
      <c r="A74" s="25"/>
      <c r="B74" s="25"/>
      <c r="C74" s="25"/>
      <c r="D74" s="25"/>
      <c r="E74" s="25" t="s">
        <v>1301</v>
      </c>
      <c r="F74" s="128">
        <f>SUM(F14:F73)</f>
        <v>1485.8669</v>
      </c>
    </row>
    <row r="75" spans="1:8" x14ac:dyDescent="0.25">
      <c r="A75" s="58"/>
      <c r="B75" s="30"/>
      <c r="C75" s="30"/>
      <c r="D75" s="30"/>
      <c r="E75" s="30" t="s">
        <v>1668</v>
      </c>
      <c r="F75" s="316">
        <f>33*23</f>
        <v>759</v>
      </c>
      <c r="H75" s="24">
        <f>SUM(H14:H74)</f>
        <v>1188.6935200000005</v>
      </c>
    </row>
    <row r="76" spans="1:8" x14ac:dyDescent="0.25">
      <c r="A76" s="58"/>
      <c r="B76" s="30"/>
      <c r="C76" s="30"/>
      <c r="D76" s="30"/>
      <c r="E76" s="30" t="s">
        <v>1626</v>
      </c>
      <c r="F76" s="316">
        <v>150</v>
      </c>
      <c r="G76" s="18">
        <v>0.25</v>
      </c>
      <c r="H76" s="22">
        <f>H75+H75*G76</f>
        <v>1485.8669000000007</v>
      </c>
    </row>
    <row r="77" spans="1:8" x14ac:dyDescent="0.25">
      <c r="A77" s="58"/>
      <c r="B77" s="30"/>
      <c r="C77" s="30"/>
      <c r="D77" s="30"/>
      <c r="E77" s="30" t="s">
        <v>1669</v>
      </c>
      <c r="F77" s="316">
        <f>SUM(F74:F76)</f>
        <v>2394.8669</v>
      </c>
      <c r="G77" t="s">
        <v>1666</v>
      </c>
      <c r="H77" s="26">
        <f>33*23</f>
        <v>759</v>
      </c>
    </row>
    <row r="78" spans="1:8" x14ac:dyDescent="0.25">
      <c r="A78" s="58"/>
      <c r="B78" s="30"/>
      <c r="C78" s="30"/>
      <c r="D78" s="30"/>
      <c r="E78" s="30"/>
      <c r="F78" s="317" t="s">
        <v>1670</v>
      </c>
      <c r="G78" t="s">
        <v>1665</v>
      </c>
      <c r="H78" s="32">
        <v>150</v>
      </c>
    </row>
    <row r="79" spans="1:8" x14ac:dyDescent="0.25">
      <c r="A79" s="58"/>
      <c r="B79" s="30"/>
      <c r="C79" s="30"/>
      <c r="D79" s="30"/>
      <c r="E79" s="30"/>
      <c r="F79" s="316"/>
      <c r="H79" s="22">
        <f>SUM(H76:H78)</f>
        <v>2394.8669000000009</v>
      </c>
    </row>
    <row r="80" spans="1:8" x14ac:dyDescent="0.25">
      <c r="A80" s="29" t="s">
        <v>20</v>
      </c>
      <c r="B80" s="30"/>
      <c r="C80" s="30"/>
      <c r="D80" s="30"/>
      <c r="E80" s="30"/>
      <c r="F80" s="31" t="s">
        <v>21</v>
      </c>
    </row>
    <row r="81" spans="1:6" x14ac:dyDescent="0.25">
      <c r="A81" s="29"/>
      <c r="B81" s="30"/>
      <c r="C81" s="30"/>
      <c r="D81" s="30"/>
      <c r="E81" s="30"/>
      <c r="F81" s="33"/>
    </row>
    <row r="82" spans="1:6" x14ac:dyDescent="0.25">
      <c r="A82" s="29" t="s">
        <v>22</v>
      </c>
      <c r="B82" s="30"/>
      <c r="C82" s="30"/>
      <c r="D82" s="30"/>
      <c r="E82" s="30"/>
      <c r="F82" s="34"/>
    </row>
    <row r="83" spans="1:6" x14ac:dyDescent="0.25">
      <c r="A83" s="35"/>
      <c r="B83" s="36"/>
      <c r="C83" s="36"/>
      <c r="D83" s="36"/>
      <c r="E83" s="36"/>
      <c r="F83" s="31" t="s">
        <v>23</v>
      </c>
    </row>
    <row r="84" spans="1:6" x14ac:dyDescent="0.25">
      <c r="A84" s="29" t="s">
        <v>84</v>
      </c>
      <c r="B84" s="30"/>
      <c r="C84" s="30"/>
      <c r="D84" s="30"/>
      <c r="E84" s="30"/>
      <c r="F84" s="37"/>
    </row>
    <row r="85" spans="1:6" x14ac:dyDescent="0.25">
      <c r="A85" s="38"/>
      <c r="B85" s="39"/>
      <c r="C85" s="39"/>
      <c r="D85" s="39"/>
      <c r="E85" s="39"/>
      <c r="F85" s="34"/>
    </row>
    <row r="88" spans="1:6" x14ac:dyDescent="0.25">
      <c r="F88" s="26"/>
    </row>
    <row r="89" spans="1:6" x14ac:dyDescent="0.25">
      <c r="F89" s="28"/>
    </row>
    <row r="90" spans="1:6" x14ac:dyDescent="0.25">
      <c r="F90" s="28"/>
    </row>
    <row r="92" spans="1:6" x14ac:dyDescent="0.25">
      <c r="F92" s="28">
        <f>SUM(F88:F91)</f>
        <v>0</v>
      </c>
    </row>
  </sheetData>
  <mergeCells count="5">
    <mergeCell ref="A2:E2"/>
    <mergeCell ref="A3:E3"/>
    <mergeCell ref="A4:E4"/>
    <mergeCell ref="A5:E5"/>
    <mergeCell ref="A8:E8"/>
  </mergeCells>
  <phoneticPr fontId="14" type="noConversion"/>
  <pageMargins left="0.51181102362204722" right="0.31496062992125984" top="0.15748031496062992" bottom="0.15748031496062992" header="0.31496062992125984" footer="0.31496062992125984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CCD6-8B42-481A-857A-4D6B271A06CD}">
  <dimension ref="A1:H65"/>
  <sheetViews>
    <sheetView topLeftCell="A8" workbookViewId="0">
      <selection activeCell="H53" sqref="H53"/>
    </sheetView>
  </sheetViews>
  <sheetFormatPr defaultRowHeight="15" x14ac:dyDescent="0.25"/>
  <cols>
    <col min="1" max="1" width="5.5703125" customWidth="1"/>
    <col min="2" max="2" width="5.140625" customWidth="1"/>
    <col min="3" max="3" width="6.5703125" customWidth="1"/>
    <col min="4" max="4" width="15.28515625" customWidth="1"/>
    <col min="5" max="5" width="32.5703125" customWidth="1"/>
    <col min="6" max="6" width="41" customWidth="1"/>
    <col min="7" max="7" width="9.42578125" style="26" bestFit="1" customWidth="1"/>
    <col min="8" max="8" width="13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8" x14ac:dyDescent="0.25">
      <c r="A3" s="338" t="s">
        <v>2</v>
      </c>
      <c r="B3" s="339"/>
      <c r="C3" s="339"/>
      <c r="D3" s="339"/>
      <c r="E3" s="340"/>
      <c r="F3" s="3" t="s">
        <v>91</v>
      </c>
    </row>
    <row r="4" spans="1:8" x14ac:dyDescent="0.25">
      <c r="A4" s="338" t="s">
        <v>3</v>
      </c>
      <c r="B4" s="339"/>
      <c r="C4" s="339"/>
      <c r="D4" s="339"/>
      <c r="E4" s="340"/>
      <c r="F4" s="4"/>
    </row>
    <row r="5" spans="1:8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8" x14ac:dyDescent="0.25">
      <c r="A6" s="46"/>
      <c r="B6" s="46"/>
      <c r="C6" s="46"/>
      <c r="D6" s="46"/>
      <c r="E6" s="46"/>
      <c r="F6" s="7"/>
    </row>
    <row r="7" spans="1:8" x14ac:dyDescent="0.25">
      <c r="A7" s="7" t="s">
        <v>6</v>
      </c>
      <c r="B7" s="1"/>
      <c r="C7" s="1"/>
      <c r="D7" s="1"/>
      <c r="E7" s="1"/>
      <c r="F7" s="7" t="s">
        <v>7</v>
      </c>
    </row>
    <row r="8" spans="1:8" x14ac:dyDescent="0.25">
      <c r="A8" s="341"/>
      <c r="B8" s="342"/>
      <c r="C8" s="342"/>
      <c r="D8" s="342"/>
      <c r="E8" s="343"/>
      <c r="F8" s="8"/>
    </row>
    <row r="9" spans="1:8" x14ac:dyDescent="0.25">
      <c r="A9" s="344" t="s">
        <v>86</v>
      </c>
      <c r="B9" s="345"/>
      <c r="C9" s="345"/>
      <c r="D9" s="345"/>
      <c r="E9" s="346"/>
      <c r="F9" s="9" t="s">
        <v>89</v>
      </c>
    </row>
    <row r="10" spans="1:8" x14ac:dyDescent="0.25">
      <c r="A10" s="329" t="s">
        <v>87</v>
      </c>
      <c r="B10" s="330"/>
      <c r="C10" s="330"/>
      <c r="D10" s="330"/>
      <c r="E10" s="331"/>
      <c r="F10" s="9" t="s">
        <v>90</v>
      </c>
    </row>
    <row r="11" spans="1:8" x14ac:dyDescent="0.25">
      <c r="A11" s="332" t="s">
        <v>88</v>
      </c>
      <c r="B11" s="333"/>
      <c r="C11" s="333"/>
      <c r="D11" s="333"/>
      <c r="E11" s="334"/>
      <c r="F11" s="10"/>
    </row>
    <row r="12" spans="1:8" x14ac:dyDescent="0.25">
      <c r="A12" s="11"/>
      <c r="B12" s="11"/>
      <c r="C12" s="11"/>
      <c r="D12" s="11"/>
      <c r="E12" s="11"/>
      <c r="F12" s="12"/>
    </row>
    <row r="13" spans="1:8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8" x14ac:dyDescent="0.25">
      <c r="A14" s="17">
        <v>1</v>
      </c>
      <c r="B14" s="62" t="s">
        <v>78</v>
      </c>
      <c r="C14" s="60"/>
      <c r="D14" s="17" t="s">
        <v>99</v>
      </c>
      <c r="E14" s="17" t="s">
        <v>100</v>
      </c>
      <c r="F14" s="17"/>
      <c r="G14" s="26">
        <v>331</v>
      </c>
      <c r="H14" s="22">
        <f>G14*A14</f>
        <v>331</v>
      </c>
    </row>
    <row r="15" spans="1:8" x14ac:dyDescent="0.25">
      <c r="A15" s="17">
        <v>1</v>
      </c>
      <c r="B15" s="62" t="s">
        <v>78</v>
      </c>
      <c r="C15" s="61"/>
      <c r="D15" s="17" t="s">
        <v>101</v>
      </c>
      <c r="E15" s="17" t="s">
        <v>102</v>
      </c>
      <c r="F15" s="17" t="s">
        <v>103</v>
      </c>
      <c r="G15" s="26">
        <v>43.65</v>
      </c>
      <c r="H15" s="22">
        <f t="shared" ref="H15:H47" si="0">G15*A15</f>
        <v>43.65</v>
      </c>
    </row>
    <row r="16" spans="1:8" x14ac:dyDescent="0.25">
      <c r="A16" s="17">
        <v>100</v>
      </c>
      <c r="B16" s="62" t="s">
        <v>17</v>
      </c>
      <c r="C16" s="60"/>
      <c r="D16" s="17" t="s">
        <v>104</v>
      </c>
      <c r="E16" s="17" t="s">
        <v>105</v>
      </c>
      <c r="F16" s="17"/>
      <c r="G16" s="26">
        <v>0.1154</v>
      </c>
      <c r="H16" s="22">
        <f t="shared" si="0"/>
        <v>11.540000000000001</v>
      </c>
    </row>
    <row r="17" spans="1:8" x14ac:dyDescent="0.25">
      <c r="A17" s="17">
        <v>660</v>
      </c>
      <c r="B17" s="62" t="s">
        <v>17</v>
      </c>
      <c r="C17" s="60"/>
      <c r="D17" s="17" t="s">
        <v>106</v>
      </c>
      <c r="E17" s="17" t="s">
        <v>107</v>
      </c>
      <c r="F17" s="17"/>
      <c r="G17" s="26">
        <v>0.1016</v>
      </c>
      <c r="H17" s="22">
        <f t="shared" si="0"/>
        <v>67.055999999999997</v>
      </c>
    </row>
    <row r="18" spans="1:8" x14ac:dyDescent="0.25">
      <c r="A18" s="17">
        <v>310</v>
      </c>
      <c r="B18" s="62" t="s">
        <v>17</v>
      </c>
      <c r="C18" s="61"/>
      <c r="D18" s="17" t="s">
        <v>108</v>
      </c>
      <c r="E18" s="17" t="s">
        <v>109</v>
      </c>
      <c r="F18" s="17"/>
      <c r="G18" s="26">
        <v>0.1794</v>
      </c>
      <c r="H18" s="22">
        <f t="shared" si="0"/>
        <v>55.614000000000004</v>
      </c>
    </row>
    <row r="19" spans="1:8" x14ac:dyDescent="0.25">
      <c r="A19" s="17">
        <v>140</v>
      </c>
      <c r="B19" s="62" t="s">
        <v>17</v>
      </c>
      <c r="C19" s="61"/>
      <c r="D19" s="17" t="s">
        <v>110</v>
      </c>
      <c r="E19" s="17" t="s">
        <v>111</v>
      </c>
      <c r="F19" s="17"/>
      <c r="G19" s="26">
        <v>0.31680000000000003</v>
      </c>
      <c r="H19" s="22">
        <f t="shared" si="0"/>
        <v>44.352000000000004</v>
      </c>
    </row>
    <row r="20" spans="1:8" x14ac:dyDescent="0.25">
      <c r="A20" s="17">
        <v>50</v>
      </c>
      <c r="B20" s="62" t="s">
        <v>17</v>
      </c>
      <c r="C20" s="61"/>
      <c r="D20" s="17" t="s">
        <v>112</v>
      </c>
      <c r="E20" s="17" t="s">
        <v>113</v>
      </c>
      <c r="F20" s="17"/>
      <c r="G20" s="26">
        <v>0.4582</v>
      </c>
      <c r="H20" s="22">
        <f t="shared" si="0"/>
        <v>22.91</v>
      </c>
    </row>
    <row r="21" spans="1:8" x14ac:dyDescent="0.25">
      <c r="A21" s="17">
        <v>300</v>
      </c>
      <c r="B21" s="62" t="s">
        <v>17</v>
      </c>
      <c r="C21" s="61"/>
      <c r="D21" s="17" t="s">
        <v>114</v>
      </c>
      <c r="E21" s="17" t="s">
        <v>115</v>
      </c>
      <c r="F21" s="17"/>
      <c r="G21" s="26">
        <v>0.1016</v>
      </c>
      <c r="H21" s="22">
        <f t="shared" si="0"/>
        <v>30.48</v>
      </c>
    </row>
    <row r="22" spans="1:8" x14ac:dyDescent="0.25">
      <c r="A22" s="17">
        <v>150</v>
      </c>
      <c r="B22" s="62" t="s">
        <v>17</v>
      </c>
      <c r="C22" s="61"/>
      <c r="D22" s="17" t="s">
        <v>116</v>
      </c>
      <c r="E22" s="17" t="s">
        <v>117</v>
      </c>
      <c r="F22" s="17"/>
      <c r="G22" s="26">
        <v>0.1794</v>
      </c>
      <c r="H22" s="22">
        <f t="shared" si="0"/>
        <v>26.91</v>
      </c>
    </row>
    <row r="23" spans="1:8" x14ac:dyDescent="0.25">
      <c r="A23" s="17">
        <v>25</v>
      </c>
      <c r="B23" s="62" t="s">
        <v>17</v>
      </c>
      <c r="C23" s="61"/>
      <c r="D23" s="17" t="s">
        <v>151</v>
      </c>
      <c r="E23" s="17" t="s">
        <v>152</v>
      </c>
      <c r="F23" s="17"/>
      <c r="G23" s="26">
        <v>0.31680000000000003</v>
      </c>
      <c r="H23" s="22">
        <f t="shared" si="0"/>
        <v>7.9200000000000008</v>
      </c>
    </row>
    <row r="24" spans="1:8" x14ac:dyDescent="0.25">
      <c r="A24" s="17">
        <v>100</v>
      </c>
      <c r="B24" s="62" t="s">
        <v>17</v>
      </c>
      <c r="C24" s="60"/>
      <c r="D24" s="17" t="s">
        <v>118</v>
      </c>
      <c r="E24" s="17" t="s">
        <v>119</v>
      </c>
      <c r="F24" s="17"/>
      <c r="G24" s="26">
        <v>0.1794</v>
      </c>
      <c r="H24" s="22">
        <f t="shared" si="0"/>
        <v>17.940000000000001</v>
      </c>
    </row>
    <row r="25" spans="1:8" x14ac:dyDescent="0.25">
      <c r="A25" s="17">
        <v>50</v>
      </c>
      <c r="B25" s="62" t="s">
        <v>17</v>
      </c>
      <c r="C25" s="60"/>
      <c r="D25" s="17" t="s">
        <v>120</v>
      </c>
      <c r="E25" s="17" t="s">
        <v>121</v>
      </c>
      <c r="F25" s="17"/>
      <c r="G25" s="26">
        <v>0.31680000000000003</v>
      </c>
      <c r="H25" s="22">
        <f t="shared" si="0"/>
        <v>15.840000000000002</v>
      </c>
    </row>
    <row r="26" spans="1:8" x14ac:dyDescent="0.25">
      <c r="A26" s="17">
        <v>200</v>
      </c>
      <c r="B26" s="17" t="s">
        <v>17</v>
      </c>
      <c r="C26" s="17"/>
      <c r="D26" s="17" t="s">
        <v>122</v>
      </c>
      <c r="E26" s="17" t="s">
        <v>123</v>
      </c>
      <c r="F26" s="17"/>
      <c r="G26" s="26">
        <v>0.1016</v>
      </c>
      <c r="H26" s="22">
        <f t="shared" si="0"/>
        <v>20.32</v>
      </c>
    </row>
    <row r="27" spans="1:8" x14ac:dyDescent="0.25">
      <c r="A27" s="17">
        <v>100</v>
      </c>
      <c r="B27" s="17" t="s">
        <v>17</v>
      </c>
      <c r="C27" s="17"/>
      <c r="D27" s="17" t="s">
        <v>124</v>
      </c>
      <c r="E27" s="17" t="s">
        <v>125</v>
      </c>
      <c r="F27" s="17"/>
      <c r="G27" s="26">
        <v>0.1794</v>
      </c>
      <c r="H27" s="22">
        <f t="shared" si="0"/>
        <v>17.940000000000001</v>
      </c>
    </row>
    <row r="28" spans="1:8" x14ac:dyDescent="0.25">
      <c r="A28" s="17">
        <v>25</v>
      </c>
      <c r="B28" s="17" t="s">
        <v>17</v>
      </c>
      <c r="C28" s="17"/>
      <c r="D28" s="17" t="s">
        <v>126</v>
      </c>
      <c r="E28" s="17" t="s">
        <v>127</v>
      </c>
      <c r="F28" s="17"/>
      <c r="G28" s="26">
        <v>0.31680000000000003</v>
      </c>
      <c r="H28" s="22">
        <f t="shared" si="0"/>
        <v>7.9200000000000008</v>
      </c>
    </row>
    <row r="29" spans="1:8" x14ac:dyDescent="0.25">
      <c r="A29" s="17">
        <v>150</v>
      </c>
      <c r="B29" s="17" t="s">
        <v>17</v>
      </c>
      <c r="C29" s="17"/>
      <c r="D29" s="17" t="s">
        <v>128</v>
      </c>
      <c r="E29" s="17" t="s">
        <v>129</v>
      </c>
      <c r="F29" s="17"/>
      <c r="G29" s="26">
        <v>0.1794</v>
      </c>
      <c r="H29" s="22">
        <f t="shared" si="0"/>
        <v>26.91</v>
      </c>
    </row>
    <row r="30" spans="1:8" x14ac:dyDescent="0.25">
      <c r="A30" s="17">
        <v>50</v>
      </c>
      <c r="B30" s="60" t="s">
        <v>17</v>
      </c>
      <c r="C30" s="60"/>
      <c r="D30" s="17" t="s">
        <v>130</v>
      </c>
      <c r="E30" s="17" t="s">
        <v>131</v>
      </c>
      <c r="F30" s="17"/>
      <c r="G30" s="26">
        <v>0.31680000000000003</v>
      </c>
      <c r="H30" s="22">
        <f t="shared" si="0"/>
        <v>15.840000000000002</v>
      </c>
    </row>
    <row r="31" spans="1:8" x14ac:dyDescent="0.25">
      <c r="A31" s="17">
        <f>94+47</f>
        <v>141</v>
      </c>
      <c r="B31" s="60" t="s">
        <v>18</v>
      </c>
      <c r="C31" s="60"/>
      <c r="D31" s="17" t="s">
        <v>132</v>
      </c>
      <c r="E31" s="17" t="s">
        <v>133</v>
      </c>
      <c r="F31" s="17"/>
      <c r="G31" s="26">
        <v>0.1769</v>
      </c>
      <c r="H31" s="22">
        <f t="shared" si="0"/>
        <v>24.942900000000002</v>
      </c>
    </row>
    <row r="32" spans="1:8" x14ac:dyDescent="0.25">
      <c r="A32" s="17">
        <v>29</v>
      </c>
      <c r="B32" s="60" t="s">
        <v>18</v>
      </c>
      <c r="C32" s="60"/>
      <c r="D32" s="17" t="s">
        <v>134</v>
      </c>
      <c r="E32" s="17" t="s">
        <v>135</v>
      </c>
      <c r="F32" s="17"/>
      <c r="G32" s="26">
        <v>0.81769999999999998</v>
      </c>
      <c r="H32" s="22">
        <f t="shared" si="0"/>
        <v>23.7133</v>
      </c>
    </row>
    <row r="33" spans="1:8" x14ac:dyDescent="0.25">
      <c r="A33" s="17">
        <v>13</v>
      </c>
      <c r="B33" s="60" t="s">
        <v>18</v>
      </c>
      <c r="C33" s="60"/>
      <c r="D33" s="17" t="s">
        <v>136</v>
      </c>
      <c r="E33" s="17" t="s">
        <v>137</v>
      </c>
      <c r="F33" s="17"/>
      <c r="G33" s="26">
        <v>1.6774</v>
      </c>
      <c r="H33" s="22">
        <f t="shared" si="0"/>
        <v>21.8062</v>
      </c>
    </row>
    <row r="34" spans="1:8" x14ac:dyDescent="0.25">
      <c r="A34" s="17">
        <v>2</v>
      </c>
      <c r="B34" s="60" t="s">
        <v>18</v>
      </c>
      <c r="C34" s="60"/>
      <c r="D34" s="17" t="s">
        <v>156</v>
      </c>
      <c r="E34" s="17" t="s">
        <v>138</v>
      </c>
      <c r="F34" s="17"/>
      <c r="G34" s="26">
        <v>1.19</v>
      </c>
      <c r="H34" s="22">
        <f t="shared" si="0"/>
        <v>2.38</v>
      </c>
    </row>
    <row r="35" spans="1:8" x14ac:dyDescent="0.25">
      <c r="A35" s="17">
        <v>6</v>
      </c>
      <c r="B35" s="60" t="s">
        <v>18</v>
      </c>
      <c r="C35" s="60"/>
      <c r="D35" s="17" t="s">
        <v>161</v>
      </c>
      <c r="E35" s="17" t="s">
        <v>139</v>
      </c>
      <c r="F35" s="17"/>
      <c r="G35" s="26">
        <v>1.52</v>
      </c>
      <c r="H35" s="22">
        <f t="shared" si="0"/>
        <v>9.120000000000001</v>
      </c>
    </row>
    <row r="36" spans="1:8" x14ac:dyDescent="0.25">
      <c r="A36" s="17">
        <v>8</v>
      </c>
      <c r="B36" s="60" t="s">
        <v>18</v>
      </c>
      <c r="C36" s="60"/>
      <c r="D36" s="17" t="s">
        <v>160</v>
      </c>
      <c r="E36" s="17" t="s">
        <v>140</v>
      </c>
      <c r="F36" s="17"/>
      <c r="G36" s="26">
        <v>2.21</v>
      </c>
      <c r="H36" s="22">
        <f t="shared" si="0"/>
        <v>17.68</v>
      </c>
    </row>
    <row r="37" spans="1:8" x14ac:dyDescent="0.25">
      <c r="A37" s="17">
        <v>7</v>
      </c>
      <c r="B37" s="60" t="s">
        <v>18</v>
      </c>
      <c r="C37" s="60"/>
      <c r="D37" s="17" t="s">
        <v>159</v>
      </c>
      <c r="E37" s="17" t="s">
        <v>141</v>
      </c>
      <c r="F37" s="17"/>
      <c r="G37" s="26">
        <v>3.77</v>
      </c>
      <c r="H37" s="22">
        <f t="shared" si="0"/>
        <v>26.39</v>
      </c>
    </row>
    <row r="38" spans="1:8" x14ac:dyDescent="0.25">
      <c r="A38" s="17">
        <v>2</v>
      </c>
      <c r="B38" s="60" t="s">
        <v>18</v>
      </c>
      <c r="C38" s="60"/>
      <c r="D38" s="17" t="s">
        <v>158</v>
      </c>
      <c r="E38" s="17" t="s">
        <v>142</v>
      </c>
      <c r="F38" s="17"/>
      <c r="G38" s="26">
        <v>5.07</v>
      </c>
      <c r="H38" s="22">
        <f t="shared" si="0"/>
        <v>10.14</v>
      </c>
    </row>
    <row r="39" spans="1:8" x14ac:dyDescent="0.25">
      <c r="A39" s="17">
        <v>3</v>
      </c>
      <c r="B39" s="60" t="s">
        <v>18</v>
      </c>
      <c r="C39" s="60"/>
      <c r="D39" s="17" t="s">
        <v>157</v>
      </c>
      <c r="E39" s="17" t="s">
        <v>143</v>
      </c>
      <c r="F39" s="17"/>
      <c r="G39" s="26">
        <v>6.84</v>
      </c>
      <c r="H39" s="22">
        <f t="shared" si="0"/>
        <v>20.52</v>
      </c>
    </row>
    <row r="40" spans="1:8" x14ac:dyDescent="0.25">
      <c r="A40" s="17">
        <v>1</v>
      </c>
      <c r="B40" s="60"/>
      <c r="C40" s="60"/>
      <c r="D40" s="17" t="s">
        <v>144</v>
      </c>
      <c r="E40" s="17" t="s">
        <v>145</v>
      </c>
      <c r="F40" s="17"/>
      <c r="G40" s="26">
        <v>0.1166</v>
      </c>
      <c r="H40" s="22">
        <f t="shared" si="0"/>
        <v>0.1166</v>
      </c>
    </row>
    <row r="41" spans="1:8" x14ac:dyDescent="0.25">
      <c r="A41" s="17">
        <v>30</v>
      </c>
      <c r="B41" s="60" t="s">
        <v>18</v>
      </c>
      <c r="C41" s="60"/>
      <c r="D41" s="17" t="s">
        <v>146</v>
      </c>
      <c r="E41" s="17" t="s">
        <v>147</v>
      </c>
      <c r="F41" s="17"/>
      <c r="G41" s="26">
        <v>0.17369999999999999</v>
      </c>
      <c r="H41" s="22">
        <f t="shared" si="0"/>
        <v>5.2109999999999994</v>
      </c>
    </row>
    <row r="42" spans="1:8" x14ac:dyDescent="0.25">
      <c r="A42" s="17">
        <v>2</v>
      </c>
      <c r="B42" s="60" t="s">
        <v>18</v>
      </c>
      <c r="C42" s="60"/>
      <c r="D42" s="17" t="s">
        <v>148</v>
      </c>
      <c r="E42" s="17" t="s">
        <v>149</v>
      </c>
      <c r="F42" s="17"/>
      <c r="G42" s="26">
        <v>81.540000000000006</v>
      </c>
      <c r="H42" s="22">
        <f t="shared" si="0"/>
        <v>163.08000000000001</v>
      </c>
    </row>
    <row r="43" spans="1:8" x14ac:dyDescent="0.25">
      <c r="A43" s="17">
        <v>1</v>
      </c>
      <c r="B43" s="60" t="s">
        <v>18</v>
      </c>
      <c r="C43" s="60"/>
      <c r="D43" s="17"/>
      <c r="E43" s="17" t="s">
        <v>150</v>
      </c>
      <c r="F43" s="17"/>
      <c r="H43" s="22">
        <f t="shared" si="0"/>
        <v>0</v>
      </c>
    </row>
    <row r="44" spans="1:8" x14ac:dyDescent="0.25">
      <c r="A44" s="17" t="s">
        <v>155</v>
      </c>
      <c r="B44" s="60"/>
      <c r="C44" s="60"/>
      <c r="D44" s="17" t="s">
        <v>153</v>
      </c>
      <c r="E44" s="17" t="s">
        <v>154</v>
      </c>
      <c r="F44" s="17"/>
      <c r="G44" s="26">
        <v>0.36070000000000002</v>
      </c>
      <c r="H44" s="22"/>
    </row>
    <row r="45" spans="1:8" x14ac:dyDescent="0.25">
      <c r="A45">
        <v>100</v>
      </c>
      <c r="C45" t="s">
        <v>183</v>
      </c>
      <c r="E45" t="s">
        <v>184</v>
      </c>
      <c r="G45">
        <v>0.10920000000000001</v>
      </c>
    </row>
    <row r="46" spans="1:8" x14ac:dyDescent="0.25">
      <c r="A46" s="51">
        <v>4</v>
      </c>
      <c r="B46" s="60" t="s">
        <v>18</v>
      </c>
      <c r="C46" s="60"/>
      <c r="D46" s="17" t="s">
        <v>162</v>
      </c>
      <c r="E46" s="17" t="s">
        <v>163</v>
      </c>
      <c r="F46" s="17"/>
      <c r="G46">
        <v>14.35</v>
      </c>
      <c r="H46" s="22">
        <f t="shared" si="0"/>
        <v>57.4</v>
      </c>
    </row>
    <row r="47" spans="1:8" x14ac:dyDescent="0.25">
      <c r="A47" s="17">
        <v>8</v>
      </c>
      <c r="B47" s="60" t="s">
        <v>18</v>
      </c>
      <c r="C47" s="60"/>
      <c r="D47" s="17"/>
      <c r="E47" s="17" t="s">
        <v>328</v>
      </c>
      <c r="F47" s="17"/>
      <c r="H47" s="22">
        <f t="shared" si="0"/>
        <v>0</v>
      </c>
    </row>
    <row r="48" spans="1:8" x14ac:dyDescent="0.25">
      <c r="A48" s="60">
        <v>2</v>
      </c>
      <c r="B48" s="60" t="s">
        <v>18</v>
      </c>
      <c r="C48" s="60"/>
      <c r="D48" s="60"/>
      <c r="E48" s="60" t="s">
        <v>329</v>
      </c>
      <c r="F48" s="25"/>
    </row>
    <row r="49" spans="1:8" x14ac:dyDescent="0.25">
      <c r="A49" s="60"/>
      <c r="B49" s="60"/>
      <c r="C49" s="60"/>
      <c r="D49" s="60"/>
      <c r="E49" s="60"/>
      <c r="F49" s="25"/>
    </row>
    <row r="50" spans="1:8" x14ac:dyDescent="0.25">
      <c r="A50" s="60"/>
      <c r="B50" s="60"/>
      <c r="C50" s="60"/>
      <c r="D50" s="60"/>
      <c r="E50" s="60"/>
      <c r="F50" s="25"/>
    </row>
    <row r="51" spans="1:8" x14ac:dyDescent="0.25">
      <c r="A51" s="60"/>
      <c r="B51" s="60"/>
      <c r="C51" s="60"/>
      <c r="D51" s="60"/>
      <c r="E51" s="60"/>
      <c r="F51" s="25"/>
    </row>
    <row r="52" spans="1:8" x14ac:dyDescent="0.25">
      <c r="A52" s="25"/>
      <c r="B52" s="25"/>
      <c r="C52" s="25"/>
      <c r="D52" s="25"/>
      <c r="E52" s="17"/>
      <c r="F52" s="25"/>
    </row>
    <row r="53" spans="1:8" x14ac:dyDescent="0.25">
      <c r="A53" s="29" t="s">
        <v>20</v>
      </c>
      <c r="B53" s="30"/>
      <c r="C53" s="30"/>
      <c r="D53" s="30"/>
      <c r="E53" s="30"/>
      <c r="F53" s="31" t="s">
        <v>21</v>
      </c>
      <c r="H53" s="22">
        <f>SUM(H14:H50)</f>
        <v>1146.6420000000001</v>
      </c>
    </row>
    <row r="54" spans="1:8" x14ac:dyDescent="0.25">
      <c r="A54" s="29"/>
      <c r="B54" s="30"/>
      <c r="C54" s="30"/>
      <c r="D54" s="30"/>
      <c r="E54" s="30"/>
      <c r="F54" s="33"/>
    </row>
    <row r="55" spans="1:8" x14ac:dyDescent="0.25">
      <c r="A55" s="29" t="s">
        <v>22</v>
      </c>
      <c r="B55" s="30"/>
      <c r="C55" s="30"/>
      <c r="D55" s="30"/>
      <c r="E55" s="30"/>
      <c r="F55" s="34"/>
    </row>
    <row r="56" spans="1:8" x14ac:dyDescent="0.25">
      <c r="A56" s="35"/>
      <c r="B56" s="36"/>
      <c r="C56" s="36"/>
      <c r="D56" s="36"/>
      <c r="E56" s="36"/>
      <c r="F56" s="31" t="s">
        <v>23</v>
      </c>
    </row>
    <row r="57" spans="1:8" x14ac:dyDescent="0.25">
      <c r="A57" s="29" t="s">
        <v>94</v>
      </c>
      <c r="B57" s="30"/>
      <c r="C57" s="30"/>
      <c r="D57" s="30"/>
      <c r="E57" s="30"/>
      <c r="F57" s="37"/>
    </row>
    <row r="58" spans="1:8" x14ac:dyDescent="0.25">
      <c r="A58" s="38"/>
      <c r="B58" s="39"/>
      <c r="C58" s="39"/>
      <c r="D58" s="39"/>
      <c r="E58" s="39"/>
      <c r="F58" s="34"/>
    </row>
    <row r="61" spans="1:8" x14ac:dyDescent="0.25">
      <c r="F61" s="26"/>
    </row>
    <row r="62" spans="1:8" x14ac:dyDescent="0.25">
      <c r="F62" s="28"/>
    </row>
    <row r="63" spans="1:8" x14ac:dyDescent="0.25">
      <c r="F63" s="28"/>
    </row>
    <row r="65" spans="6:6" x14ac:dyDescent="0.25">
      <c r="F65" s="28">
        <f>SUM(F61:F64)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honeticPr fontId="1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64AD-318D-4536-B472-EE638CE2B209}">
  <sheetPr>
    <pageSetUpPr fitToPage="1"/>
  </sheetPr>
  <dimension ref="A1:M50"/>
  <sheetViews>
    <sheetView topLeftCell="A32" workbookViewId="0">
      <selection activeCell="H44" sqref="A1:H44"/>
    </sheetView>
  </sheetViews>
  <sheetFormatPr defaultRowHeight="15" x14ac:dyDescent="0.25"/>
  <cols>
    <col min="1" max="1" width="5.5703125" customWidth="1"/>
    <col min="2" max="2" width="4.140625" customWidth="1"/>
    <col min="3" max="3" width="8.140625" customWidth="1"/>
    <col min="4" max="4" width="7.140625" customWidth="1"/>
    <col min="5" max="5" width="33.85546875" customWidth="1"/>
    <col min="6" max="6" width="41" customWidth="1"/>
    <col min="8" max="8" width="11" bestFit="1" customWidth="1"/>
    <col min="10" max="10" width="12.28515625" customWidth="1"/>
    <col min="11" max="11" width="13.5703125" customWidth="1"/>
    <col min="12" max="12" width="23.570312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8" x14ac:dyDescent="0.25">
      <c r="A3" s="338" t="s">
        <v>2</v>
      </c>
      <c r="B3" s="339"/>
      <c r="C3" s="339"/>
      <c r="D3" s="339"/>
      <c r="E3" s="340"/>
      <c r="F3" s="3" t="s">
        <v>745</v>
      </c>
    </row>
    <row r="4" spans="1:8" x14ac:dyDescent="0.25">
      <c r="A4" s="338" t="s">
        <v>3</v>
      </c>
      <c r="B4" s="339"/>
      <c r="C4" s="339"/>
      <c r="D4" s="339"/>
      <c r="E4" s="340"/>
      <c r="F4" s="4"/>
    </row>
    <row r="5" spans="1:8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8" x14ac:dyDescent="0.25">
      <c r="A6" s="115"/>
      <c r="B6" s="115"/>
      <c r="C6" s="115"/>
      <c r="D6" s="115"/>
      <c r="E6" s="115"/>
      <c r="F6" s="7"/>
    </row>
    <row r="7" spans="1:8" x14ac:dyDescent="0.25">
      <c r="A7" s="7" t="s">
        <v>6</v>
      </c>
      <c r="B7" s="1"/>
      <c r="C7" s="1"/>
      <c r="D7" s="1"/>
      <c r="E7" s="1"/>
      <c r="F7" s="7" t="s">
        <v>7</v>
      </c>
    </row>
    <row r="8" spans="1:8" x14ac:dyDescent="0.25">
      <c r="A8" s="341"/>
      <c r="B8" s="342"/>
      <c r="C8" s="342"/>
      <c r="D8" s="342"/>
      <c r="E8" s="343"/>
      <c r="F8" s="8"/>
    </row>
    <row r="9" spans="1:8" x14ac:dyDescent="0.25">
      <c r="A9" s="126" t="s">
        <v>870</v>
      </c>
      <c r="B9" s="117"/>
      <c r="C9" s="117"/>
      <c r="D9" s="117"/>
      <c r="E9" s="118"/>
      <c r="F9" s="9" t="s">
        <v>8</v>
      </c>
    </row>
    <row r="10" spans="1:8" x14ac:dyDescent="0.25">
      <c r="A10" s="109"/>
      <c r="B10" s="110"/>
      <c r="C10" s="110" t="s">
        <v>731</v>
      </c>
      <c r="D10" s="110"/>
      <c r="E10" s="111"/>
      <c r="F10" s="9"/>
    </row>
    <row r="11" spans="1:8" x14ac:dyDescent="0.25">
      <c r="A11" s="112"/>
      <c r="B11" s="113"/>
      <c r="C11" s="113" t="s">
        <v>506</v>
      </c>
      <c r="D11" s="113"/>
      <c r="E11" s="114"/>
      <c r="F11" s="10"/>
    </row>
    <row r="12" spans="1:8" x14ac:dyDescent="0.25">
      <c r="A12" s="11"/>
      <c r="B12" s="11"/>
      <c r="C12" s="11"/>
      <c r="D12" s="11"/>
      <c r="E12" s="11"/>
      <c r="F12" s="12"/>
    </row>
    <row r="13" spans="1:8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8" x14ac:dyDescent="0.25">
      <c r="A14" s="119">
        <v>100</v>
      </c>
      <c r="B14" s="120" t="s">
        <v>17</v>
      </c>
      <c r="C14" s="60"/>
      <c r="D14" s="60"/>
      <c r="E14" s="60" t="s">
        <v>710</v>
      </c>
      <c r="F14" s="45">
        <f>H14+H14*$G$36</f>
        <v>12</v>
      </c>
      <c r="G14" s="26">
        <v>0.1</v>
      </c>
      <c r="H14" s="22">
        <f>G14*A14</f>
        <v>10</v>
      </c>
    </row>
    <row r="15" spans="1:8" x14ac:dyDescent="0.25">
      <c r="A15" s="119">
        <v>330</v>
      </c>
      <c r="B15" s="120" t="s">
        <v>17</v>
      </c>
      <c r="C15" s="48"/>
      <c r="D15" s="60"/>
      <c r="E15" s="48" t="s">
        <v>711</v>
      </c>
      <c r="F15" s="45">
        <f t="shared" ref="F15:F32" si="0">H15+H15*$G$36</f>
        <v>52.034399999999991</v>
      </c>
      <c r="G15">
        <v>0.13139999999999999</v>
      </c>
      <c r="H15" s="22">
        <f t="shared" ref="H15:H33" si="1">G15*A15</f>
        <v>43.361999999999995</v>
      </c>
    </row>
    <row r="16" spans="1:8" x14ac:dyDescent="0.25">
      <c r="A16" s="119">
        <v>170</v>
      </c>
      <c r="B16" s="120" t="s">
        <v>17</v>
      </c>
      <c r="C16" s="48"/>
      <c r="D16" s="60"/>
      <c r="E16" s="48" t="s">
        <v>743</v>
      </c>
      <c r="F16" s="45">
        <f t="shared" si="0"/>
        <v>47.858399999999996</v>
      </c>
      <c r="G16">
        <v>0.2346</v>
      </c>
      <c r="H16" s="22">
        <f t="shared" si="1"/>
        <v>39.881999999999998</v>
      </c>
    </row>
    <row r="17" spans="1:8" x14ac:dyDescent="0.25">
      <c r="A17" s="119">
        <v>40</v>
      </c>
      <c r="B17" s="120" t="s">
        <v>17</v>
      </c>
      <c r="C17" s="60"/>
      <c r="D17" s="60"/>
      <c r="E17" s="60" t="s">
        <v>734</v>
      </c>
      <c r="F17" s="45">
        <f t="shared" si="0"/>
        <v>19.2</v>
      </c>
      <c r="G17" s="26">
        <v>0.4</v>
      </c>
      <c r="H17" s="22">
        <f t="shared" si="1"/>
        <v>16</v>
      </c>
    </row>
    <row r="18" spans="1:8" x14ac:dyDescent="0.25">
      <c r="A18" s="119">
        <v>30</v>
      </c>
      <c r="B18" s="120" t="s">
        <v>17</v>
      </c>
      <c r="C18" s="60"/>
      <c r="D18" s="60"/>
      <c r="E18" s="48" t="s">
        <v>735</v>
      </c>
      <c r="F18" s="45">
        <f t="shared" si="0"/>
        <v>21.6</v>
      </c>
      <c r="G18" s="28">
        <v>0.6</v>
      </c>
      <c r="H18" s="22">
        <f t="shared" si="1"/>
        <v>18</v>
      </c>
    </row>
    <row r="19" spans="1:8" x14ac:dyDescent="0.25">
      <c r="A19" s="119">
        <v>100</v>
      </c>
      <c r="B19" s="120" t="s">
        <v>17</v>
      </c>
      <c r="C19" s="48"/>
      <c r="D19" s="60"/>
      <c r="E19" s="48" t="s">
        <v>736</v>
      </c>
      <c r="F19" s="45">
        <f t="shared" si="0"/>
        <v>28.152000000000001</v>
      </c>
      <c r="G19">
        <v>0.2346</v>
      </c>
      <c r="H19" s="22">
        <f t="shared" si="1"/>
        <v>23.46</v>
      </c>
    </row>
    <row r="20" spans="1:8" x14ac:dyDescent="0.25">
      <c r="A20" s="119">
        <v>150</v>
      </c>
      <c r="B20" s="120" t="s">
        <v>17</v>
      </c>
      <c r="C20" s="48"/>
      <c r="D20" s="60"/>
      <c r="E20" s="48" t="s">
        <v>744</v>
      </c>
      <c r="F20" s="45">
        <f t="shared" si="0"/>
        <v>42.227999999999994</v>
      </c>
      <c r="G20">
        <v>0.2346</v>
      </c>
      <c r="H20" s="22">
        <f t="shared" si="1"/>
        <v>35.19</v>
      </c>
    </row>
    <row r="21" spans="1:8" x14ac:dyDescent="0.25">
      <c r="A21" s="119">
        <v>70</v>
      </c>
      <c r="B21" s="120" t="s">
        <v>18</v>
      </c>
      <c r="C21" s="23" t="s">
        <v>740</v>
      </c>
      <c r="D21" s="17" t="s">
        <v>574</v>
      </c>
      <c r="E21" s="17" t="s">
        <v>538</v>
      </c>
      <c r="F21" s="45">
        <f t="shared" si="0"/>
        <v>264.60000000000002</v>
      </c>
      <c r="G21">
        <v>3.15</v>
      </c>
      <c r="H21" s="22">
        <f t="shared" si="1"/>
        <v>220.5</v>
      </c>
    </row>
    <row r="22" spans="1:8" x14ac:dyDescent="0.25">
      <c r="A22" s="119">
        <v>10</v>
      </c>
      <c r="B22" s="120" t="s">
        <v>18</v>
      </c>
      <c r="C22" s="23" t="s">
        <v>741</v>
      </c>
      <c r="D22" s="17" t="s">
        <v>577</v>
      </c>
      <c r="E22" s="17" t="s">
        <v>541</v>
      </c>
      <c r="F22" s="45">
        <f t="shared" si="0"/>
        <v>62.040000000000006</v>
      </c>
      <c r="G22">
        <v>5.17</v>
      </c>
      <c r="H22" s="22">
        <f t="shared" si="1"/>
        <v>51.7</v>
      </c>
    </row>
    <row r="23" spans="1:8" x14ac:dyDescent="0.25">
      <c r="A23" s="119">
        <v>90</v>
      </c>
      <c r="B23" s="120" t="s">
        <v>18</v>
      </c>
      <c r="C23" s="48"/>
      <c r="D23" s="60"/>
      <c r="E23" s="48" t="s">
        <v>737</v>
      </c>
      <c r="F23" s="45">
        <f t="shared" si="0"/>
        <v>183.6</v>
      </c>
      <c r="G23">
        <v>1.7</v>
      </c>
      <c r="H23" s="22">
        <f t="shared" si="1"/>
        <v>153</v>
      </c>
    </row>
    <row r="24" spans="1:8" x14ac:dyDescent="0.25">
      <c r="A24" s="121">
        <v>3</v>
      </c>
      <c r="B24" s="120" t="s">
        <v>18</v>
      </c>
      <c r="C24" s="17" t="s">
        <v>747</v>
      </c>
      <c r="D24" s="60"/>
      <c r="E24" s="60" t="s">
        <v>738</v>
      </c>
      <c r="F24" s="45">
        <f t="shared" si="0"/>
        <v>14.688000000000001</v>
      </c>
      <c r="G24">
        <v>4.08</v>
      </c>
      <c r="H24" s="22">
        <f t="shared" si="1"/>
        <v>12.24</v>
      </c>
    </row>
    <row r="25" spans="1:8" x14ac:dyDescent="0.25">
      <c r="A25" s="51">
        <v>8</v>
      </c>
      <c r="B25" s="17" t="s">
        <v>18</v>
      </c>
      <c r="C25" s="17"/>
      <c r="D25" s="17"/>
      <c r="E25" s="17" t="s">
        <v>742</v>
      </c>
      <c r="F25" s="45">
        <f t="shared" si="0"/>
        <v>63.072000000000003</v>
      </c>
      <c r="G25">
        <v>6.57</v>
      </c>
      <c r="H25" s="22">
        <f t="shared" si="1"/>
        <v>52.56</v>
      </c>
    </row>
    <row r="26" spans="1:8" x14ac:dyDescent="0.25">
      <c r="A26" s="121">
        <v>3</v>
      </c>
      <c r="B26" s="60" t="s">
        <v>18</v>
      </c>
      <c r="C26" s="60"/>
      <c r="D26" s="17" t="s">
        <v>590</v>
      </c>
      <c r="E26" s="17" t="s">
        <v>591</v>
      </c>
      <c r="F26" s="45">
        <f t="shared" si="0"/>
        <v>56.772000000000006</v>
      </c>
      <c r="G26">
        <v>15.77</v>
      </c>
      <c r="H26" s="22">
        <f t="shared" si="1"/>
        <v>47.31</v>
      </c>
    </row>
    <row r="27" spans="1:8" x14ac:dyDescent="0.25">
      <c r="A27" s="51">
        <v>1</v>
      </c>
      <c r="B27" s="17" t="s">
        <v>18</v>
      </c>
      <c r="C27" s="17" t="s">
        <v>748</v>
      </c>
      <c r="D27" s="17"/>
      <c r="E27" s="17" t="s">
        <v>739</v>
      </c>
      <c r="F27" s="45">
        <f t="shared" si="0"/>
        <v>74.400000000000006</v>
      </c>
      <c r="G27">
        <v>62</v>
      </c>
      <c r="H27" s="22">
        <f t="shared" si="1"/>
        <v>62</v>
      </c>
    </row>
    <row r="28" spans="1:8" x14ac:dyDescent="0.25">
      <c r="A28" s="51">
        <v>1</v>
      </c>
      <c r="B28" s="17" t="s">
        <v>18</v>
      </c>
      <c r="C28" s="17" t="s">
        <v>790</v>
      </c>
      <c r="D28" s="17"/>
      <c r="E28" s="17" t="s">
        <v>791</v>
      </c>
      <c r="F28" s="45">
        <f t="shared" si="0"/>
        <v>60</v>
      </c>
      <c r="G28">
        <v>50</v>
      </c>
      <c r="H28" s="22">
        <f t="shared" si="1"/>
        <v>50</v>
      </c>
    </row>
    <row r="29" spans="1:8" x14ac:dyDescent="0.25">
      <c r="A29" s="51">
        <v>1</v>
      </c>
      <c r="B29" s="17" t="s">
        <v>18</v>
      </c>
      <c r="C29" s="17" t="s">
        <v>268</v>
      </c>
      <c r="D29" s="17" t="s">
        <v>810</v>
      </c>
      <c r="E29" s="17" t="s">
        <v>811</v>
      </c>
      <c r="F29" s="45">
        <f t="shared" si="0"/>
        <v>36.532440000000001</v>
      </c>
      <c r="G29" s="26">
        <v>30.4437</v>
      </c>
      <c r="H29" s="22">
        <f t="shared" si="1"/>
        <v>30.4437</v>
      </c>
    </row>
    <row r="30" spans="1:8" x14ac:dyDescent="0.25">
      <c r="A30" s="17">
        <v>1</v>
      </c>
      <c r="B30" s="17" t="s">
        <v>78</v>
      </c>
      <c r="C30" s="17" t="s">
        <v>749</v>
      </c>
      <c r="D30" s="17"/>
      <c r="E30" s="17" t="s">
        <v>750</v>
      </c>
      <c r="F30" s="45">
        <f t="shared" si="0"/>
        <v>10.860000000000001</v>
      </c>
      <c r="G30">
        <v>9.0500000000000007</v>
      </c>
      <c r="H30" s="22">
        <f t="shared" si="1"/>
        <v>9.0500000000000007</v>
      </c>
    </row>
    <row r="31" spans="1:8" x14ac:dyDescent="0.25">
      <c r="A31" s="17">
        <v>1</v>
      </c>
      <c r="B31" s="17" t="s">
        <v>78</v>
      </c>
      <c r="C31" s="17" t="s">
        <v>751</v>
      </c>
      <c r="D31" s="17"/>
      <c r="E31" s="17" t="s">
        <v>752</v>
      </c>
      <c r="F31" s="45">
        <f t="shared" si="0"/>
        <v>13.536</v>
      </c>
      <c r="G31">
        <v>11.28</v>
      </c>
      <c r="H31" s="22">
        <f t="shared" si="1"/>
        <v>11.28</v>
      </c>
    </row>
    <row r="32" spans="1:8" x14ac:dyDescent="0.25">
      <c r="A32" s="17">
        <v>3</v>
      </c>
      <c r="B32" s="17" t="s">
        <v>78</v>
      </c>
      <c r="C32" s="17" t="s">
        <v>753</v>
      </c>
      <c r="D32" s="17"/>
      <c r="E32" s="17" t="s">
        <v>754</v>
      </c>
      <c r="F32" s="45">
        <f t="shared" si="0"/>
        <v>23.220000000000002</v>
      </c>
      <c r="G32">
        <v>6.45</v>
      </c>
      <c r="H32" s="22">
        <f t="shared" si="1"/>
        <v>19.350000000000001</v>
      </c>
    </row>
    <row r="33" spans="1:13" x14ac:dyDescent="0.25">
      <c r="A33" s="17"/>
      <c r="B33" s="17"/>
      <c r="C33" s="17"/>
      <c r="D33" s="17"/>
      <c r="E33" s="17"/>
      <c r="F33" s="23"/>
      <c r="H33" s="22">
        <f t="shared" si="1"/>
        <v>0</v>
      </c>
      <c r="M33" s="26"/>
    </row>
    <row r="34" spans="1:13" x14ac:dyDescent="0.25">
      <c r="A34" s="17"/>
      <c r="B34" s="17"/>
      <c r="C34" s="17"/>
      <c r="D34" s="17"/>
      <c r="E34" s="17"/>
      <c r="F34" s="23">
        <f>SUM(F14:F33)</f>
        <v>1086.3932400000001</v>
      </c>
      <c r="H34" s="28"/>
    </row>
    <row r="35" spans="1:13" x14ac:dyDescent="0.25">
      <c r="A35" s="17"/>
      <c r="B35" s="17"/>
      <c r="C35" s="17"/>
      <c r="D35" s="17"/>
      <c r="E35" s="20"/>
      <c r="F35" s="21"/>
      <c r="H35" s="28">
        <f>SUM(H14:H34)</f>
        <v>905.32769999999994</v>
      </c>
    </row>
    <row r="36" spans="1:13" x14ac:dyDescent="0.25">
      <c r="A36" s="25"/>
      <c r="B36" s="25"/>
      <c r="C36" s="25"/>
      <c r="D36" s="25"/>
      <c r="E36" s="55"/>
      <c r="F36" s="56"/>
      <c r="G36" s="18">
        <v>0.2</v>
      </c>
      <c r="H36" s="22">
        <f>H35+H35*G36</f>
        <v>1086.3932399999999</v>
      </c>
    </row>
    <row r="37" spans="1:13" x14ac:dyDescent="0.25">
      <c r="A37" s="25"/>
      <c r="B37" s="25"/>
      <c r="C37" s="25"/>
      <c r="D37" s="25"/>
      <c r="E37" s="25"/>
      <c r="F37" s="57"/>
      <c r="H37" s="28"/>
    </row>
    <row r="38" spans="1:13" x14ac:dyDescent="0.25">
      <c r="A38" s="25"/>
      <c r="B38" s="25"/>
      <c r="C38" s="25"/>
      <c r="D38" s="25"/>
      <c r="E38" s="25"/>
      <c r="F38" s="25"/>
    </row>
    <row r="39" spans="1:13" x14ac:dyDescent="0.25">
      <c r="A39" s="29" t="s">
        <v>20</v>
      </c>
      <c r="B39" s="30"/>
      <c r="C39" s="30"/>
      <c r="D39" s="30"/>
      <c r="E39" s="30"/>
      <c r="F39" s="31" t="s">
        <v>21</v>
      </c>
    </row>
    <row r="40" spans="1:13" x14ac:dyDescent="0.25">
      <c r="A40" s="29"/>
      <c r="B40" s="30"/>
      <c r="C40" s="30"/>
      <c r="D40" s="30"/>
      <c r="E40" s="30"/>
      <c r="F40" s="33"/>
    </row>
    <row r="41" spans="1:13" x14ac:dyDescent="0.25">
      <c r="A41" s="29" t="s">
        <v>22</v>
      </c>
      <c r="B41" s="30"/>
      <c r="C41" s="30"/>
      <c r="D41" s="30"/>
      <c r="E41" s="30"/>
      <c r="F41" s="34"/>
    </row>
    <row r="42" spans="1:13" x14ac:dyDescent="0.25">
      <c r="A42" s="35"/>
      <c r="B42" s="36"/>
      <c r="C42" s="36"/>
      <c r="D42" s="36"/>
      <c r="E42" s="36"/>
      <c r="F42" s="31" t="s">
        <v>23</v>
      </c>
    </row>
    <row r="43" spans="1:13" x14ac:dyDescent="0.25">
      <c r="A43" s="29" t="s">
        <v>746</v>
      </c>
      <c r="B43" s="30"/>
      <c r="C43" s="30"/>
      <c r="D43" s="30"/>
      <c r="E43" s="30"/>
      <c r="F43" s="37"/>
    </row>
    <row r="44" spans="1:13" x14ac:dyDescent="0.25">
      <c r="A44" s="38"/>
      <c r="B44" s="39"/>
      <c r="C44" s="39"/>
      <c r="D44" s="39"/>
      <c r="E44" s="39"/>
      <c r="F44" s="34"/>
    </row>
    <row r="47" spans="1:13" x14ac:dyDescent="0.25">
      <c r="F47" s="28"/>
    </row>
    <row r="48" spans="1:13" x14ac:dyDescent="0.25">
      <c r="F48" s="28"/>
      <c r="M48" s="26"/>
    </row>
    <row r="50" spans="6:6" x14ac:dyDescent="0.25">
      <c r="F50" s="28">
        <f>SUM(F47:F49)</f>
        <v>0</v>
      </c>
    </row>
  </sheetData>
  <mergeCells count="5">
    <mergeCell ref="A2:E2"/>
    <mergeCell ref="A3:E3"/>
    <mergeCell ref="A4:E4"/>
    <mergeCell ref="A5:E5"/>
    <mergeCell ref="A8:E8"/>
  </mergeCells>
  <phoneticPr fontId="14" type="noConversion"/>
  <pageMargins left="0.31496062992125984" right="0.31496062992125984" top="0.55118110236220474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F5C6D-FF3C-405B-9660-E5A345098FEE}">
  <sheetPr>
    <pageSetUpPr fitToPage="1"/>
  </sheetPr>
  <dimension ref="A1:P52"/>
  <sheetViews>
    <sheetView tabSelected="1" workbookViewId="0">
      <selection sqref="A1:XFD1048576"/>
    </sheetView>
  </sheetViews>
  <sheetFormatPr defaultRowHeight="15" x14ac:dyDescent="0.25"/>
  <cols>
    <col min="1" max="1" width="5.5703125" customWidth="1"/>
    <col min="2" max="2" width="4.140625" customWidth="1"/>
    <col min="3" max="3" width="20.28515625" customWidth="1"/>
    <col min="4" max="4" width="12.7109375" customWidth="1"/>
    <col min="5" max="5" width="15.5703125" customWidth="1"/>
    <col min="6" max="6" width="41" customWidth="1"/>
    <col min="8" max="8" width="9.42578125" bestFit="1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6" x14ac:dyDescent="0.25">
      <c r="A3" s="338" t="s">
        <v>2</v>
      </c>
      <c r="B3" s="339"/>
      <c r="C3" s="339"/>
      <c r="D3" s="339"/>
      <c r="E3" s="340"/>
      <c r="F3" s="3" t="s">
        <v>82</v>
      </c>
    </row>
    <row r="4" spans="1:16" x14ac:dyDescent="0.25">
      <c r="A4" s="338" t="s">
        <v>3</v>
      </c>
      <c r="B4" s="339"/>
      <c r="C4" s="339"/>
      <c r="D4" s="339"/>
      <c r="E4" s="340"/>
      <c r="F4" s="4"/>
    </row>
    <row r="5" spans="1:16" x14ac:dyDescent="0.25">
      <c r="A5" s="338" t="s">
        <v>4</v>
      </c>
      <c r="B5" s="339"/>
      <c r="C5" s="339"/>
      <c r="D5" s="339"/>
      <c r="E5" s="340"/>
      <c r="F5" s="5" t="s">
        <v>72</v>
      </c>
    </row>
    <row r="6" spans="1:16" x14ac:dyDescent="0.25">
      <c r="A6" s="42"/>
      <c r="B6" s="42"/>
      <c r="C6" s="42"/>
      <c r="D6" s="42"/>
      <c r="E6" s="42"/>
      <c r="F6" s="7"/>
    </row>
    <row r="7" spans="1:16" x14ac:dyDescent="0.25">
      <c r="A7" s="7" t="s">
        <v>6</v>
      </c>
      <c r="B7" s="1"/>
      <c r="C7" s="1"/>
      <c r="D7" s="1"/>
      <c r="E7" s="1"/>
      <c r="F7" s="7" t="s">
        <v>7</v>
      </c>
    </row>
    <row r="8" spans="1:16" x14ac:dyDescent="0.25">
      <c r="A8" s="341"/>
      <c r="B8" s="342"/>
      <c r="C8" s="342"/>
      <c r="D8" s="342"/>
      <c r="E8" s="343"/>
      <c r="F8" s="8"/>
    </row>
    <row r="9" spans="1:16" x14ac:dyDescent="0.25">
      <c r="A9" s="344" t="s">
        <v>73</v>
      </c>
      <c r="B9" s="345"/>
      <c r="C9" s="345"/>
      <c r="D9" s="345"/>
      <c r="E9" s="346"/>
      <c r="F9" s="9" t="s">
        <v>74</v>
      </c>
    </row>
    <row r="10" spans="1:16" x14ac:dyDescent="0.25">
      <c r="A10" s="329" t="s">
        <v>75</v>
      </c>
      <c r="B10" s="330"/>
      <c r="C10" s="330"/>
      <c r="D10" s="330"/>
      <c r="E10" s="331"/>
      <c r="F10" s="9" t="s">
        <v>76</v>
      </c>
      <c r="P10">
        <v>1</v>
      </c>
    </row>
    <row r="11" spans="1:16" x14ac:dyDescent="0.25">
      <c r="A11" s="332" t="s">
        <v>77</v>
      </c>
      <c r="B11" s="333"/>
      <c r="C11" s="333"/>
      <c r="D11" s="333"/>
      <c r="E11" s="334"/>
      <c r="F11" s="10"/>
    </row>
    <row r="12" spans="1:16" x14ac:dyDescent="0.25">
      <c r="A12" s="11"/>
      <c r="B12" s="11"/>
      <c r="C12" s="11"/>
      <c r="D12" s="11"/>
      <c r="E12" s="11"/>
      <c r="F12" s="12"/>
    </row>
    <row r="13" spans="1:16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6" x14ac:dyDescent="0.25">
      <c r="A14" s="47">
        <v>1</v>
      </c>
      <c r="B14" s="41" t="s">
        <v>78</v>
      </c>
      <c r="C14" s="17" t="s">
        <v>83</v>
      </c>
      <c r="D14" s="17" t="s">
        <v>79</v>
      </c>
      <c r="E14" s="17" t="s">
        <v>80</v>
      </c>
      <c r="F14" s="17"/>
      <c r="G14" s="26">
        <v>37.17</v>
      </c>
    </row>
    <row r="15" spans="1:16" x14ac:dyDescent="0.25">
      <c r="A15" s="47"/>
      <c r="B15" s="41"/>
      <c r="C15" s="48" t="s">
        <v>81</v>
      </c>
      <c r="D15" s="17"/>
      <c r="E15" s="49"/>
      <c r="F15" s="23"/>
      <c r="G15" s="28"/>
      <c r="H15" s="50"/>
    </row>
    <row r="16" spans="1:16" x14ac:dyDescent="0.25">
      <c r="A16" s="47"/>
      <c r="B16" s="41"/>
      <c r="C16" s="17"/>
      <c r="D16" s="17"/>
      <c r="E16" s="17"/>
      <c r="F16" s="17"/>
      <c r="G16" s="26"/>
    </row>
    <row r="17" spans="1:10" x14ac:dyDescent="0.25">
      <c r="A17" s="47"/>
      <c r="B17" s="41"/>
      <c r="C17" s="17"/>
      <c r="D17" s="17"/>
      <c r="E17" s="49"/>
      <c r="F17" s="23"/>
      <c r="G17" s="28"/>
      <c r="H17" s="50"/>
    </row>
    <row r="18" spans="1:10" x14ac:dyDescent="0.25">
      <c r="A18" s="47"/>
      <c r="B18" s="41"/>
      <c r="C18" s="49"/>
      <c r="D18" s="17"/>
      <c r="E18" s="49"/>
      <c r="F18" s="23"/>
      <c r="G18" s="28"/>
      <c r="H18" s="50"/>
    </row>
    <row r="19" spans="1:10" x14ac:dyDescent="0.25">
      <c r="A19" s="47"/>
      <c r="B19" s="41"/>
      <c r="C19" s="49"/>
      <c r="D19" s="17"/>
      <c r="E19" s="49"/>
      <c r="F19" s="23"/>
      <c r="G19" s="28"/>
      <c r="H19" s="50"/>
    </row>
    <row r="20" spans="1:10" x14ac:dyDescent="0.25">
      <c r="A20" s="47"/>
      <c r="B20" s="41"/>
      <c r="C20" s="49"/>
      <c r="D20" s="17"/>
      <c r="E20" s="49"/>
      <c r="F20" s="23"/>
      <c r="G20" s="28"/>
      <c r="H20" s="50"/>
    </row>
    <row r="21" spans="1:10" x14ac:dyDescent="0.25">
      <c r="A21" s="47"/>
      <c r="B21" s="41"/>
      <c r="C21" s="49"/>
      <c r="D21" s="17"/>
      <c r="E21" s="49"/>
      <c r="F21" s="23"/>
      <c r="G21" s="28"/>
      <c r="J21" s="50"/>
    </row>
    <row r="22" spans="1:10" x14ac:dyDescent="0.25">
      <c r="A22" s="47"/>
      <c r="B22" s="41"/>
      <c r="C22" s="49"/>
      <c r="D22" s="17"/>
      <c r="E22" s="49"/>
      <c r="F22" s="23"/>
      <c r="G22" s="28"/>
      <c r="H22" s="50"/>
    </row>
    <row r="23" spans="1:10" x14ac:dyDescent="0.25">
      <c r="A23" s="51"/>
      <c r="B23" s="41"/>
      <c r="C23" s="17"/>
      <c r="D23" s="17"/>
      <c r="E23" s="17"/>
      <c r="F23" s="23"/>
      <c r="G23" s="28"/>
      <c r="H23" s="26"/>
    </row>
    <row r="24" spans="1:10" x14ac:dyDescent="0.25">
      <c r="A24" s="52"/>
      <c r="B24" s="53"/>
      <c r="C24" s="54"/>
      <c r="D24" s="54"/>
      <c r="E24" s="54"/>
      <c r="F24" s="23"/>
      <c r="H24" s="50"/>
    </row>
    <row r="25" spans="1:10" x14ac:dyDescent="0.25">
      <c r="A25" s="17"/>
      <c r="B25" s="17"/>
      <c r="C25" s="17"/>
      <c r="D25" s="17"/>
      <c r="E25" s="17"/>
      <c r="F25" s="23"/>
      <c r="H25" s="50"/>
    </row>
    <row r="26" spans="1:10" x14ac:dyDescent="0.25">
      <c r="A26" s="23"/>
      <c r="B26" s="17"/>
      <c r="C26" s="17"/>
      <c r="D26" s="17"/>
      <c r="E26" s="17"/>
      <c r="F26" s="23"/>
      <c r="H26" s="28"/>
    </row>
    <row r="27" spans="1:10" x14ac:dyDescent="0.25">
      <c r="A27" s="17"/>
      <c r="B27" s="17"/>
      <c r="C27" s="17"/>
      <c r="D27" s="17"/>
      <c r="E27" s="17"/>
      <c r="F27" s="23"/>
      <c r="H27" s="28"/>
    </row>
    <row r="28" spans="1:10" x14ac:dyDescent="0.25">
      <c r="A28" s="17"/>
      <c r="B28" s="17"/>
      <c r="C28" s="17"/>
      <c r="D28" s="17"/>
      <c r="E28" s="17"/>
      <c r="F28" s="23"/>
      <c r="H28" s="28"/>
    </row>
    <row r="29" spans="1:10" x14ac:dyDescent="0.25">
      <c r="A29" s="17"/>
      <c r="B29" s="17"/>
      <c r="C29" s="17"/>
      <c r="D29" s="17"/>
      <c r="E29" s="17"/>
      <c r="F29" s="23"/>
      <c r="H29" s="28"/>
    </row>
    <row r="30" spans="1:10" x14ac:dyDescent="0.25">
      <c r="A30" s="17"/>
      <c r="B30" s="17"/>
      <c r="C30" s="17"/>
      <c r="D30" s="17"/>
      <c r="E30" s="17"/>
      <c r="F30" s="23"/>
      <c r="H30" s="28"/>
    </row>
    <row r="31" spans="1:10" x14ac:dyDescent="0.25">
      <c r="A31" s="17"/>
      <c r="B31" s="17"/>
      <c r="C31" s="17"/>
      <c r="D31" s="17"/>
      <c r="E31" s="17"/>
      <c r="F31" s="17"/>
      <c r="H31" s="28"/>
    </row>
    <row r="32" spans="1:10" x14ac:dyDescent="0.25">
      <c r="A32" s="17"/>
      <c r="B32" s="17"/>
      <c r="C32" s="17"/>
      <c r="D32" s="17"/>
      <c r="E32" s="17"/>
      <c r="F32" s="17"/>
      <c r="H32" s="28"/>
    </row>
    <row r="33" spans="1:8" x14ac:dyDescent="0.25">
      <c r="A33" s="17"/>
      <c r="B33" s="17"/>
      <c r="C33" s="17"/>
      <c r="D33" s="17"/>
      <c r="E33" s="17"/>
      <c r="F33" s="17"/>
      <c r="H33" s="28"/>
    </row>
    <row r="34" spans="1:8" x14ac:dyDescent="0.25">
      <c r="A34" s="17"/>
      <c r="B34" s="17"/>
      <c r="C34" s="17"/>
      <c r="D34" s="17"/>
      <c r="E34" s="17"/>
      <c r="F34" s="23"/>
      <c r="H34" s="28"/>
    </row>
    <row r="35" spans="1:8" x14ac:dyDescent="0.25">
      <c r="A35" s="17"/>
      <c r="B35" s="17"/>
      <c r="C35" s="17"/>
      <c r="D35" s="17"/>
      <c r="E35" s="17"/>
      <c r="F35" s="23"/>
      <c r="H35" s="28"/>
    </row>
    <row r="36" spans="1:8" x14ac:dyDescent="0.25">
      <c r="A36" s="17"/>
      <c r="B36" s="17"/>
      <c r="C36" s="17"/>
      <c r="D36" s="17"/>
      <c r="E36" s="20"/>
      <c r="F36" s="21"/>
    </row>
    <row r="37" spans="1:8" x14ac:dyDescent="0.25">
      <c r="A37" s="25"/>
      <c r="B37" s="25"/>
      <c r="C37" s="25"/>
      <c r="D37" s="25"/>
      <c r="E37" s="55"/>
      <c r="F37" s="56"/>
      <c r="H37" s="28"/>
    </row>
    <row r="38" spans="1:8" x14ac:dyDescent="0.25">
      <c r="A38" s="25"/>
      <c r="B38" s="25"/>
      <c r="C38" s="25"/>
      <c r="D38" s="25"/>
      <c r="E38" s="25"/>
      <c r="F38" s="57"/>
    </row>
    <row r="39" spans="1:8" x14ac:dyDescent="0.25">
      <c r="A39" s="25"/>
      <c r="B39" s="25"/>
      <c r="C39" s="25"/>
      <c r="D39" s="25"/>
      <c r="E39" s="25"/>
      <c r="F39" s="25"/>
    </row>
    <row r="40" spans="1:8" x14ac:dyDescent="0.25">
      <c r="A40" s="29" t="s">
        <v>20</v>
      </c>
      <c r="B40" s="30"/>
      <c r="C40" s="30"/>
      <c r="D40" s="30"/>
      <c r="E40" s="30"/>
      <c r="F40" s="31" t="s">
        <v>21</v>
      </c>
    </row>
    <row r="41" spans="1:8" x14ac:dyDescent="0.25">
      <c r="A41" s="29"/>
      <c r="B41" s="30"/>
      <c r="C41" s="30"/>
      <c r="D41" s="30"/>
      <c r="E41" s="30"/>
      <c r="F41" s="33"/>
    </row>
    <row r="42" spans="1:8" x14ac:dyDescent="0.25">
      <c r="A42" s="29" t="s">
        <v>22</v>
      </c>
      <c r="B42" s="30"/>
      <c r="C42" s="30"/>
      <c r="D42" s="30"/>
      <c r="E42" s="30"/>
      <c r="F42" s="34"/>
    </row>
    <row r="43" spans="1:8" x14ac:dyDescent="0.25">
      <c r="A43" s="35"/>
      <c r="B43" s="36"/>
      <c r="C43" s="36"/>
      <c r="D43" s="36"/>
      <c r="E43" s="36"/>
      <c r="F43" s="31" t="s">
        <v>23</v>
      </c>
    </row>
    <row r="44" spans="1:8" x14ac:dyDescent="0.25">
      <c r="A44" s="29" t="s">
        <v>84</v>
      </c>
      <c r="B44" s="30"/>
      <c r="C44" s="30"/>
      <c r="D44" s="30"/>
      <c r="E44" s="30"/>
      <c r="F44" s="37"/>
    </row>
    <row r="45" spans="1:8" x14ac:dyDescent="0.25">
      <c r="A45" s="38"/>
      <c r="B45" s="39"/>
      <c r="C45" s="39"/>
      <c r="D45" s="39"/>
      <c r="E45" s="39"/>
      <c r="F45" s="34"/>
    </row>
    <row r="48" spans="1:8" x14ac:dyDescent="0.25">
      <c r="F48" s="26"/>
    </row>
    <row r="49" spans="6:6" x14ac:dyDescent="0.25">
      <c r="F49" s="28"/>
    </row>
    <row r="50" spans="6:6" x14ac:dyDescent="0.25">
      <c r="F50" s="28"/>
    </row>
    <row r="52" spans="6:6" x14ac:dyDescent="0.25">
      <c r="F52" s="28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0098F-4E18-4E12-89EC-247B23B81685}">
  <dimension ref="A1:O58"/>
  <sheetViews>
    <sheetView workbookViewId="0">
      <selection activeCell="F42" sqref="F42"/>
    </sheetView>
  </sheetViews>
  <sheetFormatPr defaultRowHeight="15" x14ac:dyDescent="0.25"/>
  <cols>
    <col min="1" max="1" width="5.5703125" customWidth="1"/>
    <col min="2" max="2" width="4.140625" customWidth="1"/>
    <col min="3" max="3" width="9.140625" customWidth="1"/>
    <col min="4" max="4" width="9.7109375" customWidth="1"/>
    <col min="5" max="5" width="15.5703125" customWidth="1"/>
    <col min="6" max="6" width="41" customWidth="1"/>
    <col min="7" max="7" width="9.42578125" style="26" bestFit="1" customWidth="1"/>
    <col min="8" max="8" width="11" bestFit="1" customWidth="1"/>
  </cols>
  <sheetData>
    <row r="1" spans="1:15" x14ac:dyDescent="0.25">
      <c r="A1" s="1"/>
      <c r="B1" s="1"/>
      <c r="C1" s="1"/>
      <c r="D1" s="1"/>
      <c r="E1" s="1"/>
    </row>
    <row r="2" spans="1:15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15" x14ac:dyDescent="0.25">
      <c r="A3" s="338" t="s">
        <v>2</v>
      </c>
      <c r="B3" s="339"/>
      <c r="C3" s="339"/>
      <c r="D3" s="339"/>
      <c r="E3" s="340"/>
      <c r="F3" s="3" t="s">
        <v>92</v>
      </c>
    </row>
    <row r="4" spans="1:15" x14ac:dyDescent="0.25">
      <c r="A4" s="338" t="s">
        <v>3</v>
      </c>
      <c r="B4" s="339"/>
      <c r="C4" s="339"/>
      <c r="D4" s="339"/>
      <c r="E4" s="340"/>
      <c r="F4" s="4"/>
    </row>
    <row r="5" spans="1:15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15" x14ac:dyDescent="0.25">
      <c r="A6" s="46"/>
      <c r="B6" s="46"/>
      <c r="C6" s="46"/>
      <c r="D6" s="46"/>
      <c r="E6" s="46"/>
      <c r="F6" s="7"/>
    </row>
    <row r="7" spans="1:15" x14ac:dyDescent="0.25">
      <c r="A7" s="7" t="s">
        <v>6</v>
      </c>
      <c r="B7" s="1"/>
      <c r="C7" s="1"/>
      <c r="D7" s="1"/>
      <c r="E7" s="1"/>
      <c r="F7" s="7" t="s">
        <v>7</v>
      </c>
    </row>
    <row r="8" spans="1:15" x14ac:dyDescent="0.25">
      <c r="A8" s="341"/>
      <c r="B8" s="342"/>
      <c r="C8" s="342"/>
      <c r="D8" s="342"/>
      <c r="E8" s="343"/>
      <c r="F8" s="8"/>
    </row>
    <row r="9" spans="1:15" x14ac:dyDescent="0.25">
      <c r="A9" s="344" t="s">
        <v>86</v>
      </c>
      <c r="B9" s="345"/>
      <c r="C9" s="345"/>
      <c r="D9" s="345"/>
      <c r="E9" s="346"/>
      <c r="F9" s="9" t="s">
        <v>89</v>
      </c>
    </row>
    <row r="10" spans="1:15" x14ac:dyDescent="0.25">
      <c r="A10" s="329" t="s">
        <v>87</v>
      </c>
      <c r="B10" s="330"/>
      <c r="C10" s="330"/>
      <c r="D10" s="330"/>
      <c r="E10" s="331"/>
      <c r="F10" s="9" t="s">
        <v>90</v>
      </c>
      <c r="O10">
        <v>1</v>
      </c>
    </row>
    <row r="11" spans="1:15" x14ac:dyDescent="0.25">
      <c r="A11" s="332" t="s">
        <v>88</v>
      </c>
      <c r="B11" s="333"/>
      <c r="C11" s="333"/>
      <c r="D11" s="333"/>
      <c r="E11" s="334"/>
      <c r="F11" s="10"/>
    </row>
    <row r="12" spans="1:15" x14ac:dyDescent="0.25">
      <c r="A12" s="11"/>
      <c r="B12" s="11"/>
      <c r="C12" s="11"/>
      <c r="D12" s="11"/>
      <c r="E12" s="11"/>
      <c r="F12" s="12"/>
    </row>
    <row r="13" spans="1:15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15" x14ac:dyDescent="0.25">
      <c r="A14" s="17">
        <v>2</v>
      </c>
      <c r="B14" s="17" t="s">
        <v>18</v>
      </c>
      <c r="C14" s="17" t="s">
        <v>166</v>
      </c>
      <c r="D14" s="17"/>
      <c r="E14" s="17" t="s">
        <v>167</v>
      </c>
      <c r="F14" s="17"/>
      <c r="G14" s="26">
        <v>7.72</v>
      </c>
      <c r="H14" s="22">
        <f>G14*A14</f>
        <v>15.44</v>
      </c>
    </row>
    <row r="15" spans="1:15" x14ac:dyDescent="0.25">
      <c r="A15" s="17">
        <v>1</v>
      </c>
      <c r="B15" s="17"/>
      <c r="C15" s="17" t="s">
        <v>168</v>
      </c>
      <c r="D15" s="17"/>
      <c r="E15" s="17" t="s">
        <v>169</v>
      </c>
      <c r="F15" s="17"/>
      <c r="G15" s="26">
        <v>1.29</v>
      </c>
      <c r="H15" s="22">
        <f t="shared" ref="H15:H41" si="0">G15*A15</f>
        <v>1.29</v>
      </c>
    </row>
    <row r="16" spans="1:15" x14ac:dyDescent="0.25">
      <c r="A16" s="17">
        <v>1</v>
      </c>
      <c r="B16" s="17"/>
      <c r="C16" s="17" t="s">
        <v>170</v>
      </c>
      <c r="D16" s="17"/>
      <c r="E16" s="17" t="s">
        <v>171</v>
      </c>
      <c r="F16" s="17"/>
      <c r="G16" s="26">
        <v>0.57869999999999999</v>
      </c>
      <c r="H16" s="22">
        <f t="shared" si="0"/>
        <v>0.57869999999999999</v>
      </c>
    </row>
    <row r="17" spans="1:8" x14ac:dyDescent="0.25">
      <c r="A17" s="17">
        <v>11.13</v>
      </c>
      <c r="B17" s="17" t="s">
        <v>174</v>
      </c>
      <c r="C17" s="17" t="s">
        <v>172</v>
      </c>
      <c r="D17" s="17"/>
      <c r="E17" s="17" t="s">
        <v>173</v>
      </c>
      <c r="F17" s="17"/>
      <c r="G17" s="26">
        <v>7.66</v>
      </c>
      <c r="H17" s="22">
        <f t="shared" si="0"/>
        <v>85.255800000000008</v>
      </c>
    </row>
    <row r="18" spans="1:8" x14ac:dyDescent="0.25">
      <c r="A18" s="17">
        <v>60</v>
      </c>
      <c r="B18" s="17" t="s">
        <v>17</v>
      </c>
      <c r="C18" s="17"/>
      <c r="D18" s="17"/>
      <c r="E18" s="17" t="s">
        <v>97</v>
      </c>
      <c r="F18" s="17"/>
      <c r="H18" s="22">
        <f t="shared" si="0"/>
        <v>0</v>
      </c>
    </row>
    <row r="19" spans="1:8" x14ac:dyDescent="0.25">
      <c r="A19">
        <v>50</v>
      </c>
      <c r="B19" s="17" t="s">
        <v>17</v>
      </c>
      <c r="C19" t="s">
        <v>244</v>
      </c>
      <c r="E19" t="s">
        <v>245</v>
      </c>
      <c r="G19" s="26">
        <v>0.77</v>
      </c>
      <c r="H19" s="22">
        <f t="shared" si="0"/>
        <v>38.5</v>
      </c>
    </row>
    <row r="20" spans="1:8" x14ac:dyDescent="0.25">
      <c r="A20">
        <v>25</v>
      </c>
      <c r="B20" s="17" t="s">
        <v>17</v>
      </c>
      <c r="C20" t="s">
        <v>246</v>
      </c>
      <c r="E20" t="s">
        <v>247</v>
      </c>
      <c r="G20" s="26">
        <v>0.48399999999999999</v>
      </c>
      <c r="H20" s="22">
        <f t="shared" si="0"/>
        <v>12.1</v>
      </c>
    </row>
    <row r="21" spans="1:8" x14ac:dyDescent="0.25">
      <c r="A21" s="17">
        <v>10</v>
      </c>
      <c r="B21" s="17" t="s">
        <v>17</v>
      </c>
      <c r="C21" s="17"/>
      <c r="D21" s="17"/>
      <c r="E21" s="17" t="s">
        <v>98</v>
      </c>
      <c r="F21" s="17"/>
      <c r="H21" s="22">
        <f t="shared" si="0"/>
        <v>0</v>
      </c>
    </row>
    <row r="22" spans="1:8" x14ac:dyDescent="0.25">
      <c r="A22" s="17">
        <v>20</v>
      </c>
      <c r="B22" s="17" t="s">
        <v>17</v>
      </c>
      <c r="C22" s="17" t="s">
        <v>189</v>
      </c>
      <c r="D22" s="17"/>
      <c r="E22" s="17" t="s">
        <v>190</v>
      </c>
      <c r="F22" s="17"/>
      <c r="G22" s="26">
        <v>0.67103000000000002</v>
      </c>
      <c r="H22" s="22">
        <f t="shared" si="0"/>
        <v>13.4206</v>
      </c>
    </row>
    <row r="23" spans="1:8" x14ac:dyDescent="0.25">
      <c r="A23" s="17">
        <v>40</v>
      </c>
      <c r="B23" s="17"/>
      <c r="C23" s="17" t="s">
        <v>185</v>
      </c>
      <c r="D23" s="17"/>
      <c r="E23" s="17" t="s">
        <v>186</v>
      </c>
      <c r="F23" s="17"/>
      <c r="G23" s="26">
        <v>0.12</v>
      </c>
      <c r="H23" s="22">
        <f t="shared" si="0"/>
        <v>4.8</v>
      </c>
    </row>
    <row r="24" spans="1:8" x14ac:dyDescent="0.25">
      <c r="A24" s="17">
        <v>2810</v>
      </c>
      <c r="B24" s="17" t="s">
        <v>17</v>
      </c>
      <c r="C24" s="17"/>
      <c r="D24" s="17"/>
      <c r="E24" s="17" t="s">
        <v>320</v>
      </c>
      <c r="F24" s="17"/>
      <c r="G24" s="26">
        <v>0.1</v>
      </c>
      <c r="H24" s="22">
        <f t="shared" si="0"/>
        <v>281</v>
      </c>
    </row>
    <row r="25" spans="1:8" x14ac:dyDescent="0.25">
      <c r="A25" s="17">
        <v>1680</v>
      </c>
      <c r="B25" s="17" t="s">
        <v>17</v>
      </c>
      <c r="C25" s="17"/>
      <c r="D25" s="17"/>
      <c r="E25" s="17" t="s">
        <v>321</v>
      </c>
      <c r="F25" s="17"/>
      <c r="G25" s="26">
        <v>0.16</v>
      </c>
      <c r="H25" s="22">
        <f t="shared" si="0"/>
        <v>268.8</v>
      </c>
    </row>
    <row r="26" spans="1:8" x14ac:dyDescent="0.25">
      <c r="A26" s="17">
        <v>290</v>
      </c>
      <c r="B26" s="17" t="s">
        <v>17</v>
      </c>
      <c r="C26" s="17"/>
      <c r="D26" s="17"/>
      <c r="E26" s="17" t="s">
        <v>322</v>
      </c>
      <c r="F26" s="17"/>
      <c r="G26" s="26">
        <v>0.26</v>
      </c>
      <c r="H26" s="22">
        <f t="shared" si="0"/>
        <v>75.400000000000006</v>
      </c>
    </row>
    <row r="27" spans="1:8" x14ac:dyDescent="0.25">
      <c r="A27" s="17">
        <v>80</v>
      </c>
      <c r="B27" s="17" t="s">
        <v>17</v>
      </c>
      <c r="C27" s="17"/>
      <c r="D27" s="17"/>
      <c r="E27" s="17" t="s">
        <v>323</v>
      </c>
      <c r="F27" s="17"/>
      <c r="G27" s="26">
        <v>0.35</v>
      </c>
      <c r="H27" s="22">
        <f t="shared" si="0"/>
        <v>28</v>
      </c>
    </row>
    <row r="28" spans="1:8" x14ac:dyDescent="0.25">
      <c r="A28" s="17">
        <v>60</v>
      </c>
      <c r="B28" s="17" t="s">
        <v>17</v>
      </c>
      <c r="C28" s="17" t="s">
        <v>164</v>
      </c>
      <c r="D28" s="17"/>
      <c r="E28" s="17" t="s">
        <v>165</v>
      </c>
      <c r="F28" s="17"/>
      <c r="G28" s="26">
        <v>0.62483999999999995</v>
      </c>
      <c r="H28" s="22">
        <f t="shared" si="0"/>
        <v>37.490399999999994</v>
      </c>
    </row>
    <row r="29" spans="1:8" x14ac:dyDescent="0.25">
      <c r="A29" s="17">
        <v>200</v>
      </c>
      <c r="B29" s="17" t="s">
        <v>17</v>
      </c>
      <c r="C29" s="17"/>
      <c r="D29" s="17"/>
      <c r="E29" s="17" t="s">
        <v>325</v>
      </c>
      <c r="F29" s="17"/>
      <c r="H29" s="22">
        <f t="shared" si="0"/>
        <v>0</v>
      </c>
    </row>
    <row r="30" spans="1:8" x14ac:dyDescent="0.25">
      <c r="A30" s="17">
        <v>150</v>
      </c>
      <c r="B30" s="17" t="s">
        <v>17</v>
      </c>
      <c r="C30" s="17"/>
      <c r="D30" s="17"/>
      <c r="E30" s="17" t="s">
        <v>324</v>
      </c>
      <c r="F30" s="17"/>
      <c r="H30" s="22">
        <f t="shared" si="0"/>
        <v>0</v>
      </c>
    </row>
    <row r="31" spans="1:8" x14ac:dyDescent="0.25">
      <c r="A31" s="17">
        <v>10</v>
      </c>
      <c r="B31" s="17" t="s">
        <v>17</v>
      </c>
      <c r="C31" s="17"/>
      <c r="D31" s="17"/>
      <c r="E31" s="17" t="s">
        <v>326</v>
      </c>
      <c r="F31" s="17"/>
      <c r="H31" s="22">
        <f t="shared" si="0"/>
        <v>0</v>
      </c>
    </row>
    <row r="32" spans="1:8" x14ac:dyDescent="0.25">
      <c r="A32" s="17">
        <v>120</v>
      </c>
      <c r="B32" s="17" t="s">
        <v>17</v>
      </c>
      <c r="C32" s="17"/>
      <c r="D32" s="17"/>
      <c r="E32" s="17" t="s">
        <v>327</v>
      </c>
      <c r="F32" s="17"/>
      <c r="H32" s="22">
        <f t="shared" si="0"/>
        <v>0</v>
      </c>
    </row>
    <row r="33" spans="1:8" x14ac:dyDescent="0.25">
      <c r="A33" s="17">
        <v>50</v>
      </c>
      <c r="B33" s="17"/>
      <c r="C33" s="17" t="s">
        <v>177</v>
      </c>
      <c r="D33" s="17"/>
      <c r="E33" s="17" t="s">
        <v>178</v>
      </c>
      <c r="F33" s="17"/>
      <c r="G33" s="26">
        <v>1.9000600000000001</v>
      </c>
      <c r="H33" s="22">
        <f t="shared" si="0"/>
        <v>95.003</v>
      </c>
    </row>
    <row r="34" spans="1:8" x14ac:dyDescent="0.25">
      <c r="A34" s="17">
        <v>1</v>
      </c>
      <c r="B34" s="17"/>
      <c r="C34" s="17" t="s">
        <v>191</v>
      </c>
      <c r="D34" s="17"/>
      <c r="E34" s="17" t="s">
        <v>192</v>
      </c>
      <c r="F34" s="17"/>
      <c r="G34" s="26">
        <v>15.6</v>
      </c>
      <c r="H34" s="22">
        <f t="shared" si="0"/>
        <v>15.6</v>
      </c>
    </row>
    <row r="35" spans="1:8" x14ac:dyDescent="0.25">
      <c r="A35" s="17">
        <v>100</v>
      </c>
      <c r="B35" s="17"/>
      <c r="C35" s="17" t="s">
        <v>193</v>
      </c>
      <c r="D35" s="17"/>
      <c r="E35" s="17" t="s">
        <v>194</v>
      </c>
      <c r="F35" s="17"/>
      <c r="G35" s="26">
        <v>0.15</v>
      </c>
      <c r="H35" s="22">
        <f t="shared" si="0"/>
        <v>15</v>
      </c>
    </row>
    <row r="36" spans="1:8" x14ac:dyDescent="0.25">
      <c r="A36" s="17">
        <v>1</v>
      </c>
      <c r="B36" s="17"/>
      <c r="C36" s="17" t="s">
        <v>187</v>
      </c>
      <c r="D36" s="17"/>
      <c r="E36" s="17" t="s">
        <v>188</v>
      </c>
      <c r="F36" s="17"/>
      <c r="G36" s="26">
        <v>11.18</v>
      </c>
      <c r="H36" s="22">
        <f t="shared" si="0"/>
        <v>11.18</v>
      </c>
    </row>
    <row r="37" spans="1:8" x14ac:dyDescent="0.25">
      <c r="A37" s="17">
        <v>1</v>
      </c>
      <c r="B37" s="17"/>
      <c r="C37" s="17" t="s">
        <v>175</v>
      </c>
      <c r="D37" s="17"/>
      <c r="E37" s="17" t="s">
        <v>176</v>
      </c>
      <c r="F37" s="17"/>
      <c r="G37" s="26">
        <v>11.18</v>
      </c>
      <c r="H37" s="22">
        <f t="shared" si="0"/>
        <v>11.18</v>
      </c>
    </row>
    <row r="38" spans="1:8" x14ac:dyDescent="0.25">
      <c r="A38" s="17">
        <v>1</v>
      </c>
      <c r="B38" s="17"/>
      <c r="C38" s="17" t="s">
        <v>179</v>
      </c>
      <c r="D38" s="17"/>
      <c r="E38" s="17" t="s">
        <v>180</v>
      </c>
      <c r="F38" s="17"/>
      <c r="G38" s="26">
        <v>13.22</v>
      </c>
      <c r="H38" s="22">
        <f t="shared" si="0"/>
        <v>13.22</v>
      </c>
    </row>
    <row r="39" spans="1:8" x14ac:dyDescent="0.25">
      <c r="A39" s="17">
        <v>1</v>
      </c>
      <c r="B39" s="17"/>
      <c r="C39" s="17" t="s">
        <v>181</v>
      </c>
      <c r="D39" s="17"/>
      <c r="E39" s="17" t="s">
        <v>182</v>
      </c>
      <c r="F39" s="17"/>
      <c r="G39" s="26">
        <v>79.36</v>
      </c>
      <c r="H39" s="22">
        <f t="shared" si="0"/>
        <v>79.36</v>
      </c>
    </row>
    <row r="40" spans="1:8" x14ac:dyDescent="0.25">
      <c r="A40" s="17"/>
      <c r="B40" s="17"/>
      <c r="C40" s="17"/>
      <c r="D40" s="17"/>
      <c r="E40" s="17"/>
      <c r="F40" s="17"/>
      <c r="H40" s="22">
        <f t="shared" si="0"/>
        <v>0</v>
      </c>
    </row>
    <row r="41" spans="1:8" x14ac:dyDescent="0.25">
      <c r="A41" s="17"/>
      <c r="B41" s="17"/>
      <c r="C41" s="17"/>
      <c r="D41" s="17"/>
      <c r="E41" s="17"/>
      <c r="F41" s="17"/>
      <c r="H41" s="22">
        <f t="shared" si="0"/>
        <v>0</v>
      </c>
    </row>
    <row r="42" spans="1:8" x14ac:dyDescent="0.25">
      <c r="A42" s="17"/>
      <c r="B42" s="17"/>
      <c r="C42" s="17"/>
      <c r="D42" s="17"/>
      <c r="E42" s="20"/>
      <c r="F42" s="21"/>
    </row>
    <row r="43" spans="1:8" x14ac:dyDescent="0.25">
      <c r="A43" s="25"/>
      <c r="B43" s="25"/>
      <c r="C43" s="25"/>
      <c r="D43" s="25"/>
      <c r="E43" s="55"/>
      <c r="F43" s="56"/>
    </row>
    <row r="44" spans="1:8" x14ac:dyDescent="0.25">
      <c r="A44" s="25"/>
      <c r="B44" s="25"/>
      <c r="C44" s="25"/>
      <c r="D44" s="25"/>
      <c r="E44" s="25"/>
      <c r="F44" s="57"/>
    </row>
    <row r="45" spans="1:8" x14ac:dyDescent="0.25">
      <c r="A45" s="25"/>
      <c r="B45" s="25"/>
      <c r="C45" s="25"/>
      <c r="D45" s="25"/>
      <c r="E45" s="25"/>
      <c r="F45" s="25"/>
    </row>
    <row r="46" spans="1:8" x14ac:dyDescent="0.25">
      <c r="A46" s="29" t="s">
        <v>20</v>
      </c>
      <c r="B46" s="30"/>
      <c r="C46" s="30"/>
      <c r="D46" s="30"/>
      <c r="E46" s="30"/>
      <c r="F46" s="31" t="s">
        <v>21</v>
      </c>
      <c r="H46" s="22">
        <f>SUM(H14:H45)</f>
        <v>1102.6185</v>
      </c>
    </row>
    <row r="47" spans="1:8" x14ac:dyDescent="0.25">
      <c r="A47" s="29"/>
      <c r="B47" s="30"/>
      <c r="C47" s="30"/>
      <c r="D47" s="30"/>
      <c r="E47" s="30"/>
      <c r="F47" s="33"/>
    </row>
    <row r="48" spans="1:8" x14ac:dyDescent="0.25">
      <c r="A48" s="29" t="s">
        <v>22</v>
      </c>
      <c r="B48" s="30"/>
      <c r="C48" s="30"/>
      <c r="D48" s="30"/>
      <c r="E48" s="30"/>
      <c r="F48" s="34"/>
    </row>
    <row r="49" spans="1:6" x14ac:dyDescent="0.25">
      <c r="A49" s="35"/>
      <c r="B49" s="36"/>
      <c r="C49" s="36"/>
      <c r="D49" s="36"/>
      <c r="E49" s="36"/>
      <c r="F49" s="31" t="s">
        <v>23</v>
      </c>
    </row>
    <row r="50" spans="1:6" x14ac:dyDescent="0.25">
      <c r="A50" s="29" t="s">
        <v>93</v>
      </c>
      <c r="B50" s="30"/>
      <c r="C50" s="30"/>
      <c r="D50" s="30"/>
      <c r="E50" s="30"/>
      <c r="F50" s="37"/>
    </row>
    <row r="51" spans="1:6" x14ac:dyDescent="0.25">
      <c r="A51" s="38"/>
      <c r="B51" s="39"/>
      <c r="C51" s="39"/>
      <c r="D51" s="39"/>
      <c r="E51" s="39"/>
      <c r="F51" s="34"/>
    </row>
    <row r="54" spans="1:6" x14ac:dyDescent="0.25">
      <c r="F54" s="26"/>
    </row>
    <row r="55" spans="1:6" x14ac:dyDescent="0.25">
      <c r="F55" s="28"/>
    </row>
    <row r="56" spans="1:6" x14ac:dyDescent="0.25">
      <c r="F56" s="28"/>
    </row>
    <row r="58" spans="1:6" x14ac:dyDescent="0.25">
      <c r="F58" s="28">
        <f>SUM(F54:F57)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7631-CA7F-4839-B9E0-F81D9C6EFE7E}">
  <sheetPr>
    <pageSetUpPr fitToPage="1"/>
  </sheetPr>
  <dimension ref="A1:P79"/>
  <sheetViews>
    <sheetView topLeftCell="A61" workbookViewId="0">
      <selection activeCell="E53" sqref="E53"/>
    </sheetView>
  </sheetViews>
  <sheetFormatPr defaultRowHeight="15" x14ac:dyDescent="0.25"/>
  <cols>
    <col min="1" max="1" width="10.28515625" customWidth="1"/>
    <col min="2" max="2" width="6.28515625" customWidth="1"/>
    <col min="3" max="3" width="7.85546875" customWidth="1"/>
    <col min="4" max="4" width="12.7109375" customWidth="1"/>
    <col min="5" max="5" width="22" customWidth="1"/>
    <col min="6" max="6" width="41" customWidth="1"/>
    <col min="7" max="7" width="15.7109375" customWidth="1"/>
    <col min="8" max="8" width="9.140625" style="26"/>
    <col min="9" max="9" width="9.42578125" bestFit="1" customWidth="1"/>
    <col min="12" max="12" width="24.140625" customWidth="1"/>
  </cols>
  <sheetData>
    <row r="1" spans="1:16" x14ac:dyDescent="0.25">
      <c r="A1" s="335" t="s">
        <v>0</v>
      </c>
      <c r="B1" s="336"/>
      <c r="C1" s="336"/>
      <c r="D1" s="336"/>
      <c r="E1" s="337"/>
      <c r="F1" s="2" t="s">
        <v>1</v>
      </c>
      <c r="G1" s="67"/>
    </row>
    <row r="2" spans="1:16" x14ac:dyDescent="0.25">
      <c r="A2" s="338" t="s">
        <v>2</v>
      </c>
      <c r="B2" s="339"/>
      <c r="C2" s="339"/>
      <c r="D2" s="339"/>
      <c r="E2" s="340"/>
      <c r="F2" s="3" t="s">
        <v>415</v>
      </c>
      <c r="G2" s="68"/>
    </row>
    <row r="3" spans="1:16" x14ac:dyDescent="0.25">
      <c r="A3" s="338" t="s">
        <v>3</v>
      </c>
      <c r="B3" s="339"/>
      <c r="C3" s="339"/>
      <c r="D3" s="339"/>
      <c r="E3" s="340"/>
      <c r="F3" s="4"/>
      <c r="G3" s="4"/>
    </row>
    <row r="4" spans="1:16" x14ac:dyDescent="0.25">
      <c r="A4" s="338" t="s">
        <v>4</v>
      </c>
      <c r="B4" s="339"/>
      <c r="C4" s="339"/>
      <c r="D4" s="339"/>
      <c r="E4" s="340"/>
      <c r="F4" s="5" t="s">
        <v>85</v>
      </c>
      <c r="G4" s="69"/>
    </row>
    <row r="5" spans="1:16" x14ac:dyDescent="0.25">
      <c r="A5" s="7" t="s">
        <v>6</v>
      </c>
      <c r="B5" s="1"/>
      <c r="C5" s="1"/>
      <c r="D5" s="1"/>
      <c r="E5" s="1"/>
      <c r="F5" s="7" t="s">
        <v>7</v>
      </c>
      <c r="G5" s="7"/>
    </row>
    <row r="6" spans="1:16" x14ac:dyDescent="0.25">
      <c r="A6" s="341"/>
      <c r="B6" s="342"/>
      <c r="C6" s="342"/>
      <c r="D6" s="342"/>
      <c r="E6" s="343"/>
      <c r="F6" s="8"/>
      <c r="G6" s="70"/>
    </row>
    <row r="7" spans="1:16" x14ac:dyDescent="0.25">
      <c r="A7" s="344" t="s">
        <v>330</v>
      </c>
      <c r="B7" s="345"/>
      <c r="C7" s="345"/>
      <c r="D7" s="345"/>
      <c r="E7" s="346"/>
      <c r="F7" s="9" t="s">
        <v>334</v>
      </c>
      <c r="G7" s="70"/>
    </row>
    <row r="8" spans="1:16" x14ac:dyDescent="0.25">
      <c r="A8" s="329" t="s">
        <v>331</v>
      </c>
      <c r="B8" s="330"/>
      <c r="C8" s="330"/>
      <c r="D8" s="330"/>
      <c r="E8" s="331"/>
      <c r="F8" s="9" t="s">
        <v>333</v>
      </c>
      <c r="G8" s="70"/>
      <c r="P8">
        <v>1</v>
      </c>
    </row>
    <row r="9" spans="1:16" x14ac:dyDescent="0.25">
      <c r="A9" s="332" t="s">
        <v>332</v>
      </c>
      <c r="B9" s="333"/>
      <c r="C9" s="333"/>
      <c r="D9" s="333"/>
      <c r="E9" s="334"/>
      <c r="F9" s="10"/>
      <c r="G9" s="70"/>
    </row>
    <row r="10" spans="1:16" x14ac:dyDescent="0.25">
      <c r="A10" s="11"/>
      <c r="B10" s="11"/>
      <c r="C10" s="11"/>
      <c r="D10" s="11"/>
      <c r="E10" s="11"/>
      <c r="F10" s="12"/>
      <c r="G10" s="12"/>
    </row>
    <row r="11" spans="1:16" x14ac:dyDescent="0.25">
      <c r="A11" s="15" t="s">
        <v>11</v>
      </c>
      <c r="B11" s="15" t="s">
        <v>12</v>
      </c>
      <c r="C11" s="15" t="s">
        <v>13</v>
      </c>
      <c r="D11" s="15" t="s">
        <v>14</v>
      </c>
      <c r="E11" s="51" t="s">
        <v>15</v>
      </c>
      <c r="G11" s="55" t="s">
        <v>16</v>
      </c>
    </row>
    <row r="12" spans="1:16" x14ac:dyDescent="0.25">
      <c r="A12" s="15">
        <v>450</v>
      </c>
      <c r="B12" s="15" t="s">
        <v>17</v>
      </c>
      <c r="C12" s="15"/>
      <c r="D12" s="15"/>
      <c r="E12" s="16" t="s">
        <v>398</v>
      </c>
      <c r="F12" s="55"/>
      <c r="G12" s="71">
        <f t="shared" ref="G12:G49" si="0">I12+I12*$H$52</f>
        <v>78.750000000000014</v>
      </c>
      <c r="H12" s="26">
        <v>0.14000000000000001</v>
      </c>
      <c r="I12" s="22">
        <f>H12*A12</f>
        <v>63.000000000000007</v>
      </c>
    </row>
    <row r="13" spans="1:16" x14ac:dyDescent="0.25">
      <c r="A13" s="15">
        <v>200</v>
      </c>
      <c r="B13" s="15" t="s">
        <v>17</v>
      </c>
      <c r="C13" s="15"/>
      <c r="D13" s="15"/>
      <c r="E13" s="16" t="s">
        <v>399</v>
      </c>
      <c r="F13" s="55"/>
      <c r="G13" s="71">
        <f t="shared" si="0"/>
        <v>62.5</v>
      </c>
      <c r="H13" s="26">
        <v>0.25</v>
      </c>
      <c r="I13" s="22">
        <f t="shared" ref="I13:I50" si="1">H13*A13</f>
        <v>50</v>
      </c>
    </row>
    <row r="14" spans="1:16" x14ac:dyDescent="0.25">
      <c r="A14" s="15">
        <v>40</v>
      </c>
      <c r="B14" s="15" t="s">
        <v>17</v>
      </c>
      <c r="C14" s="15"/>
      <c r="D14" s="15"/>
      <c r="E14" s="16" t="s">
        <v>400</v>
      </c>
      <c r="F14" s="55"/>
      <c r="G14" s="71">
        <f t="shared" si="0"/>
        <v>16</v>
      </c>
      <c r="H14" s="26">
        <v>0.32</v>
      </c>
      <c r="I14" s="22">
        <f t="shared" si="1"/>
        <v>12.8</v>
      </c>
    </row>
    <row r="15" spans="1:16" x14ac:dyDescent="0.25">
      <c r="A15" s="15">
        <v>110</v>
      </c>
      <c r="B15" s="15" t="s">
        <v>17</v>
      </c>
      <c r="C15" s="15"/>
      <c r="D15" s="15"/>
      <c r="E15" s="16" t="s">
        <v>401</v>
      </c>
      <c r="F15" s="55"/>
      <c r="G15" s="71">
        <f t="shared" si="0"/>
        <v>68.75</v>
      </c>
      <c r="H15" s="26">
        <v>0.5</v>
      </c>
      <c r="I15" s="22">
        <f t="shared" si="1"/>
        <v>55</v>
      </c>
    </row>
    <row r="16" spans="1:16" x14ac:dyDescent="0.25">
      <c r="A16" s="15">
        <v>1</v>
      </c>
      <c r="B16" s="15" t="s">
        <v>18</v>
      </c>
      <c r="C16" s="15"/>
      <c r="D16" s="15"/>
      <c r="E16" s="16" t="s">
        <v>413</v>
      </c>
      <c r="F16" s="55"/>
      <c r="G16" s="71">
        <f t="shared" si="0"/>
        <v>37.5</v>
      </c>
      <c r="H16" s="26">
        <v>30</v>
      </c>
      <c r="I16" s="22">
        <f t="shared" si="1"/>
        <v>30</v>
      </c>
    </row>
    <row r="17" spans="1:9" x14ac:dyDescent="0.25">
      <c r="A17" s="17">
        <v>20</v>
      </c>
      <c r="B17" s="17" t="s">
        <v>18</v>
      </c>
      <c r="C17" s="17" t="s">
        <v>268</v>
      </c>
      <c r="D17" s="17">
        <v>14601</v>
      </c>
      <c r="E17" s="17" t="s">
        <v>335</v>
      </c>
      <c r="F17" s="17"/>
      <c r="G17" s="71">
        <f t="shared" si="0"/>
        <v>24.299999999999997</v>
      </c>
      <c r="H17" s="26">
        <v>0.97199999999999998</v>
      </c>
      <c r="I17" s="22">
        <f t="shared" si="1"/>
        <v>19.439999999999998</v>
      </c>
    </row>
    <row r="18" spans="1:9" x14ac:dyDescent="0.25">
      <c r="A18" s="17">
        <v>5</v>
      </c>
      <c r="B18" s="17" t="s">
        <v>18</v>
      </c>
      <c r="C18" s="17" t="s">
        <v>268</v>
      </c>
      <c r="D18" s="17">
        <v>14602</v>
      </c>
      <c r="E18" s="17" t="s">
        <v>336</v>
      </c>
      <c r="F18" s="17"/>
      <c r="G18" s="71">
        <f t="shared" si="0"/>
        <v>6.0749999999999993</v>
      </c>
      <c r="H18" s="26">
        <v>0.97199999999999998</v>
      </c>
      <c r="I18" s="22">
        <f t="shared" si="1"/>
        <v>4.8599999999999994</v>
      </c>
    </row>
    <row r="19" spans="1:9" x14ac:dyDescent="0.25">
      <c r="A19" s="17">
        <v>8</v>
      </c>
      <c r="B19" s="63" t="s">
        <v>18</v>
      </c>
      <c r="C19" s="17" t="s">
        <v>268</v>
      </c>
      <c r="D19" s="17">
        <v>14613</v>
      </c>
      <c r="E19" s="17" t="s">
        <v>351</v>
      </c>
      <c r="F19" s="17"/>
      <c r="G19" s="71">
        <f t="shared" si="0"/>
        <v>6.5659999999999998</v>
      </c>
      <c r="H19" s="26">
        <v>0.65659999999999996</v>
      </c>
      <c r="I19" s="22">
        <f t="shared" si="1"/>
        <v>5.2527999999999997</v>
      </c>
    </row>
    <row r="20" spans="1:9" x14ac:dyDescent="0.25">
      <c r="A20" s="17">
        <v>20</v>
      </c>
      <c r="B20" s="17" t="s">
        <v>18</v>
      </c>
      <c r="C20" s="17" t="s">
        <v>268</v>
      </c>
      <c r="D20" s="17" t="s">
        <v>337</v>
      </c>
      <c r="E20" s="17" t="s">
        <v>338</v>
      </c>
      <c r="F20" s="17"/>
      <c r="G20" s="71">
        <f t="shared" si="0"/>
        <v>39.015000000000001</v>
      </c>
      <c r="H20" s="26">
        <v>1.5606</v>
      </c>
      <c r="I20" s="22">
        <f t="shared" si="1"/>
        <v>31.212</v>
      </c>
    </row>
    <row r="21" spans="1:9" x14ac:dyDescent="0.25">
      <c r="A21" s="17">
        <v>5</v>
      </c>
      <c r="B21" s="17" t="s">
        <v>18</v>
      </c>
      <c r="C21" s="17" t="s">
        <v>268</v>
      </c>
      <c r="D21" s="17" t="s">
        <v>339</v>
      </c>
      <c r="E21" s="17" t="s">
        <v>340</v>
      </c>
      <c r="F21" s="17"/>
      <c r="G21" s="71">
        <f t="shared" si="0"/>
        <v>9.7537500000000001</v>
      </c>
      <c r="H21" s="26">
        <v>1.5606</v>
      </c>
      <c r="I21" s="22">
        <f t="shared" si="1"/>
        <v>7.8029999999999999</v>
      </c>
    </row>
    <row r="22" spans="1:9" x14ac:dyDescent="0.25">
      <c r="A22" s="17">
        <v>8</v>
      </c>
      <c r="B22" s="63" t="s">
        <v>18</v>
      </c>
      <c r="C22" s="17" t="s">
        <v>268</v>
      </c>
      <c r="D22" s="17" t="s">
        <v>352</v>
      </c>
      <c r="E22" s="17" t="s">
        <v>353</v>
      </c>
      <c r="F22" s="17"/>
      <c r="G22" s="71">
        <f t="shared" si="0"/>
        <v>12.593</v>
      </c>
      <c r="H22" s="26">
        <v>1.2593000000000001</v>
      </c>
      <c r="I22" s="22">
        <f t="shared" si="1"/>
        <v>10.074400000000001</v>
      </c>
    </row>
    <row r="23" spans="1:9" x14ac:dyDescent="0.25">
      <c r="A23" s="17">
        <v>1</v>
      </c>
      <c r="B23" s="17" t="s">
        <v>18</v>
      </c>
      <c r="C23" s="17" t="s">
        <v>268</v>
      </c>
      <c r="D23" s="17" t="s">
        <v>341</v>
      </c>
      <c r="E23" s="17" t="s">
        <v>342</v>
      </c>
      <c r="F23" s="17"/>
      <c r="G23" s="71">
        <f t="shared" si="0"/>
        <v>27.5</v>
      </c>
      <c r="H23" s="26">
        <v>22</v>
      </c>
      <c r="I23" s="22">
        <f t="shared" si="1"/>
        <v>22</v>
      </c>
    </row>
    <row r="24" spans="1:9" x14ac:dyDescent="0.25">
      <c r="A24" s="17">
        <v>10</v>
      </c>
      <c r="B24" s="17" t="s">
        <v>18</v>
      </c>
      <c r="C24" s="17" t="s">
        <v>268</v>
      </c>
      <c r="D24" s="17">
        <v>2646</v>
      </c>
      <c r="E24" s="17" t="s">
        <v>343</v>
      </c>
      <c r="F24" s="17"/>
      <c r="G24" s="71">
        <f t="shared" si="0"/>
        <v>12.659750000000001</v>
      </c>
      <c r="H24" s="26">
        <v>1.01278</v>
      </c>
      <c r="I24" s="22">
        <f t="shared" si="1"/>
        <v>10.127800000000001</v>
      </c>
    </row>
    <row r="25" spans="1:9" x14ac:dyDescent="0.25">
      <c r="A25" s="17">
        <v>7</v>
      </c>
      <c r="B25" s="17" t="s">
        <v>18</v>
      </c>
      <c r="C25" s="17" t="s">
        <v>268</v>
      </c>
      <c r="D25" s="17">
        <v>2645</v>
      </c>
      <c r="E25" s="17" t="s">
        <v>344</v>
      </c>
      <c r="F25" s="17"/>
      <c r="G25" s="71">
        <f t="shared" si="0"/>
        <v>7.1456000000000008</v>
      </c>
      <c r="H25" s="26">
        <v>0.81664000000000003</v>
      </c>
      <c r="I25" s="22">
        <f t="shared" si="1"/>
        <v>5.7164800000000007</v>
      </c>
    </row>
    <row r="26" spans="1:9" x14ac:dyDescent="0.25">
      <c r="A26" s="17">
        <v>4</v>
      </c>
      <c r="B26" s="17" t="s">
        <v>17</v>
      </c>
      <c r="C26" s="17" t="s">
        <v>345</v>
      </c>
      <c r="D26" s="17" t="s">
        <v>346</v>
      </c>
      <c r="E26" s="17" t="s">
        <v>402</v>
      </c>
      <c r="F26" s="17"/>
      <c r="G26" s="71">
        <f t="shared" si="0"/>
        <v>3</v>
      </c>
      <c r="H26" s="26">
        <v>0.6</v>
      </c>
      <c r="I26" s="22">
        <f t="shared" si="1"/>
        <v>2.4</v>
      </c>
    </row>
    <row r="27" spans="1:9" x14ac:dyDescent="0.25">
      <c r="A27" s="17">
        <v>2</v>
      </c>
      <c r="B27" s="63" t="s">
        <v>18</v>
      </c>
      <c r="C27" s="17" t="s">
        <v>268</v>
      </c>
      <c r="D27" s="17" t="s">
        <v>357</v>
      </c>
      <c r="E27" s="17" t="s">
        <v>358</v>
      </c>
      <c r="F27" s="17"/>
      <c r="G27" s="71">
        <f t="shared" si="0"/>
        <v>5.6159999999999997</v>
      </c>
      <c r="H27" s="26">
        <v>2.2464</v>
      </c>
      <c r="I27" s="22">
        <f t="shared" si="1"/>
        <v>4.4927999999999999</v>
      </c>
    </row>
    <row r="28" spans="1:9" x14ac:dyDescent="0.25">
      <c r="A28" s="17">
        <v>2</v>
      </c>
      <c r="B28" s="17" t="s">
        <v>18</v>
      </c>
      <c r="C28" s="17"/>
      <c r="D28" s="17"/>
      <c r="E28" s="17" t="s">
        <v>403</v>
      </c>
      <c r="F28" s="17"/>
      <c r="G28" s="71">
        <f t="shared" si="0"/>
        <v>5.5</v>
      </c>
      <c r="H28" s="26">
        <v>2.2000000000000002</v>
      </c>
      <c r="I28" s="22">
        <f t="shared" si="1"/>
        <v>4.4000000000000004</v>
      </c>
    </row>
    <row r="29" spans="1:9" x14ac:dyDescent="0.25">
      <c r="A29" s="17">
        <v>5</v>
      </c>
      <c r="B29" s="17" t="s">
        <v>18</v>
      </c>
      <c r="C29" s="17" t="s">
        <v>268</v>
      </c>
      <c r="D29" s="17">
        <v>14000</v>
      </c>
      <c r="E29" s="17" t="s">
        <v>347</v>
      </c>
      <c r="F29" s="17"/>
      <c r="G29" s="71">
        <f t="shared" si="0"/>
        <v>9.8612500000000001</v>
      </c>
      <c r="H29" s="26">
        <v>1.5778000000000001</v>
      </c>
      <c r="I29" s="22">
        <f t="shared" si="1"/>
        <v>7.8890000000000002</v>
      </c>
    </row>
    <row r="30" spans="1:9" x14ac:dyDescent="0.25">
      <c r="A30" s="17">
        <v>7</v>
      </c>
      <c r="B30" s="17" t="s">
        <v>18</v>
      </c>
      <c r="C30" s="17" t="s">
        <v>268</v>
      </c>
      <c r="D30" s="17">
        <v>14210</v>
      </c>
      <c r="E30" s="17" t="s">
        <v>348</v>
      </c>
      <c r="F30" s="17"/>
      <c r="G30" s="71">
        <f t="shared" si="0"/>
        <v>48.405874999999995</v>
      </c>
      <c r="H30" s="26">
        <v>5.5320999999999998</v>
      </c>
      <c r="I30" s="22">
        <f t="shared" si="1"/>
        <v>38.724699999999999</v>
      </c>
    </row>
    <row r="31" spans="1:9" x14ac:dyDescent="0.25">
      <c r="A31" s="17">
        <v>2</v>
      </c>
      <c r="B31" s="63" t="s">
        <v>18</v>
      </c>
      <c r="C31" s="17" t="s">
        <v>268</v>
      </c>
      <c r="D31" s="17">
        <v>14015</v>
      </c>
      <c r="E31" s="17" t="s">
        <v>349</v>
      </c>
      <c r="F31" s="17"/>
      <c r="G31" s="71">
        <f t="shared" si="0"/>
        <v>14.479500000000002</v>
      </c>
      <c r="H31" s="26">
        <v>5.7918000000000003</v>
      </c>
      <c r="I31" s="22">
        <f t="shared" si="1"/>
        <v>11.583600000000001</v>
      </c>
    </row>
    <row r="32" spans="1:9" x14ac:dyDescent="0.25">
      <c r="A32" s="17">
        <v>10</v>
      </c>
      <c r="B32" s="17" t="s">
        <v>18</v>
      </c>
      <c r="C32" s="17" t="s">
        <v>268</v>
      </c>
      <c r="D32" s="17">
        <v>14008</v>
      </c>
      <c r="E32" s="17" t="s">
        <v>350</v>
      </c>
      <c r="F32" s="17"/>
      <c r="G32" s="71">
        <f t="shared" si="0"/>
        <v>26.705000000000002</v>
      </c>
      <c r="H32" s="26">
        <v>2.1364000000000001</v>
      </c>
      <c r="I32" s="22">
        <f t="shared" si="1"/>
        <v>21.364000000000001</v>
      </c>
    </row>
    <row r="33" spans="1:9" x14ac:dyDescent="0.25">
      <c r="A33" s="44">
        <v>4</v>
      </c>
      <c r="B33" s="44" t="s">
        <v>18</v>
      </c>
      <c r="C33" s="44" t="s">
        <v>268</v>
      </c>
      <c r="D33" s="17"/>
      <c r="E33" s="44" t="s">
        <v>405</v>
      </c>
      <c r="F33" s="17"/>
      <c r="G33" s="71">
        <f t="shared" si="0"/>
        <v>13</v>
      </c>
      <c r="H33" s="26">
        <v>2.6</v>
      </c>
      <c r="I33" s="22">
        <f t="shared" si="1"/>
        <v>10.4</v>
      </c>
    </row>
    <row r="34" spans="1:9" x14ac:dyDescent="0.25">
      <c r="A34" s="17">
        <v>15</v>
      </c>
      <c r="B34" s="17" t="s">
        <v>18</v>
      </c>
      <c r="C34" s="17" t="s">
        <v>268</v>
      </c>
      <c r="D34" s="17"/>
      <c r="E34" s="17" t="s">
        <v>404</v>
      </c>
      <c r="F34" s="17"/>
      <c r="G34" s="71">
        <f t="shared" si="0"/>
        <v>15</v>
      </c>
      <c r="H34" s="65">
        <v>0.8</v>
      </c>
      <c r="I34" s="22">
        <f t="shared" si="1"/>
        <v>12</v>
      </c>
    </row>
    <row r="35" spans="1:9" x14ac:dyDescent="0.25">
      <c r="A35" s="17">
        <v>1</v>
      </c>
      <c r="B35" s="63" t="s">
        <v>18</v>
      </c>
      <c r="C35" s="17" t="s">
        <v>268</v>
      </c>
      <c r="D35" s="17">
        <v>14373</v>
      </c>
      <c r="E35" s="17" t="s">
        <v>354</v>
      </c>
      <c r="F35" s="17"/>
      <c r="G35" s="71">
        <f t="shared" si="0"/>
        <v>17.192875000000001</v>
      </c>
      <c r="H35" s="26">
        <v>13.754300000000001</v>
      </c>
      <c r="I35" s="22">
        <f t="shared" si="1"/>
        <v>13.754300000000001</v>
      </c>
    </row>
    <row r="36" spans="1:9" x14ac:dyDescent="0.25">
      <c r="A36" s="17">
        <v>1</v>
      </c>
      <c r="B36" s="63" t="s">
        <v>18</v>
      </c>
      <c r="C36" s="17" t="s">
        <v>268</v>
      </c>
      <c r="D36" s="17">
        <v>14052</v>
      </c>
      <c r="E36" s="17" t="s">
        <v>355</v>
      </c>
      <c r="F36" s="17"/>
      <c r="G36" s="71">
        <f t="shared" si="0"/>
        <v>8.4831250000000011</v>
      </c>
      <c r="H36" s="26">
        <v>6.7865000000000002</v>
      </c>
      <c r="I36" s="22">
        <f t="shared" si="1"/>
        <v>6.7865000000000002</v>
      </c>
    </row>
    <row r="37" spans="1:9" x14ac:dyDescent="0.25">
      <c r="A37" s="17">
        <v>2</v>
      </c>
      <c r="B37" s="17" t="s">
        <v>18</v>
      </c>
      <c r="C37" s="17" t="s">
        <v>268</v>
      </c>
      <c r="D37" s="17">
        <v>14004</v>
      </c>
      <c r="E37" s="17" t="s">
        <v>356</v>
      </c>
      <c r="F37" s="17"/>
      <c r="G37" s="71">
        <f t="shared" si="0"/>
        <v>5.1695000000000002</v>
      </c>
      <c r="H37" s="26">
        <v>2.0678000000000001</v>
      </c>
      <c r="I37" s="22">
        <f t="shared" si="1"/>
        <v>4.1356000000000002</v>
      </c>
    </row>
    <row r="38" spans="1:9" x14ac:dyDescent="0.25">
      <c r="A38" s="44">
        <v>1</v>
      </c>
      <c r="B38" s="44" t="s">
        <v>18</v>
      </c>
      <c r="C38" s="44" t="s">
        <v>268</v>
      </c>
      <c r="D38" s="17"/>
      <c r="E38" s="44" t="s">
        <v>406</v>
      </c>
      <c r="F38" s="17"/>
      <c r="G38" s="71">
        <f t="shared" si="0"/>
        <v>5</v>
      </c>
      <c r="H38" s="65">
        <v>4</v>
      </c>
      <c r="I38" s="22">
        <f t="shared" si="1"/>
        <v>4</v>
      </c>
    </row>
    <row r="39" spans="1:9" x14ac:dyDescent="0.25">
      <c r="A39" s="17">
        <v>1</v>
      </c>
      <c r="B39" s="23" t="s">
        <v>18</v>
      </c>
      <c r="C39" s="17"/>
      <c r="D39" s="17"/>
      <c r="E39" s="17" t="s">
        <v>407</v>
      </c>
      <c r="F39" s="17"/>
      <c r="G39" s="71">
        <f t="shared" si="0"/>
        <v>6.25</v>
      </c>
      <c r="H39" s="65">
        <v>5</v>
      </c>
      <c r="I39" s="22">
        <f t="shared" si="1"/>
        <v>5</v>
      </c>
    </row>
    <row r="40" spans="1:9" x14ac:dyDescent="0.25">
      <c r="A40" s="17">
        <v>10</v>
      </c>
      <c r="B40" s="63" t="s">
        <v>18</v>
      </c>
      <c r="C40" s="17" t="s">
        <v>268</v>
      </c>
      <c r="D40" s="17">
        <v>14203</v>
      </c>
      <c r="E40" s="17" t="s">
        <v>359</v>
      </c>
      <c r="F40" s="17"/>
      <c r="G40" s="71">
        <f t="shared" si="0"/>
        <v>40.094999999999999</v>
      </c>
      <c r="H40" s="26">
        <v>3.2075999999999998</v>
      </c>
      <c r="I40" s="22">
        <f t="shared" si="1"/>
        <v>32.076000000000001</v>
      </c>
    </row>
    <row r="41" spans="1:9" x14ac:dyDescent="0.25">
      <c r="A41" s="17">
        <v>1</v>
      </c>
      <c r="B41" s="63" t="s">
        <v>18</v>
      </c>
      <c r="C41" s="17" t="s">
        <v>360</v>
      </c>
      <c r="D41" s="17" t="s">
        <v>361</v>
      </c>
      <c r="E41" s="17" t="s">
        <v>362</v>
      </c>
      <c r="F41" s="17"/>
      <c r="G41" s="71">
        <f t="shared" si="0"/>
        <v>20.087499999999999</v>
      </c>
      <c r="H41" s="26">
        <v>16.07</v>
      </c>
      <c r="I41" s="22">
        <f t="shared" si="1"/>
        <v>16.07</v>
      </c>
    </row>
    <row r="42" spans="1:9" x14ac:dyDescent="0.25">
      <c r="A42" s="17">
        <v>1</v>
      </c>
      <c r="B42" s="64" t="s">
        <v>18</v>
      </c>
      <c r="C42" s="17" t="s">
        <v>360</v>
      </c>
      <c r="D42" s="17" t="s">
        <v>363</v>
      </c>
      <c r="E42" s="17" t="s">
        <v>364</v>
      </c>
      <c r="F42" s="17"/>
      <c r="G42" s="71">
        <f t="shared" si="0"/>
        <v>20.087499999999999</v>
      </c>
      <c r="H42" s="26">
        <v>16.07</v>
      </c>
      <c r="I42" s="22">
        <f t="shared" si="1"/>
        <v>16.07</v>
      </c>
    </row>
    <row r="43" spans="1:9" x14ac:dyDescent="0.25">
      <c r="A43" s="17">
        <v>1</v>
      </c>
      <c r="B43" s="64" t="s">
        <v>18</v>
      </c>
      <c r="C43" s="17" t="s">
        <v>365</v>
      </c>
      <c r="D43" s="17" t="s">
        <v>366</v>
      </c>
      <c r="E43" s="17" t="s">
        <v>367</v>
      </c>
      <c r="F43" s="17"/>
      <c r="G43" s="71">
        <f t="shared" si="0"/>
        <v>9.8152499999999989</v>
      </c>
      <c r="H43" s="26">
        <v>7.8521999999999998</v>
      </c>
      <c r="I43" s="22">
        <f t="shared" si="1"/>
        <v>7.8521999999999998</v>
      </c>
    </row>
    <row r="44" spans="1:9" x14ac:dyDescent="0.25">
      <c r="A44" s="17">
        <v>1</v>
      </c>
      <c r="B44" s="64" t="s">
        <v>18</v>
      </c>
      <c r="C44" s="17" t="s">
        <v>360</v>
      </c>
      <c r="D44" s="17" t="s">
        <v>368</v>
      </c>
      <c r="E44" s="17" t="s">
        <v>369</v>
      </c>
      <c r="F44" s="17"/>
      <c r="G44" s="71">
        <f t="shared" si="0"/>
        <v>118.94999999999999</v>
      </c>
      <c r="H44" s="26">
        <v>95.16</v>
      </c>
      <c r="I44" s="22">
        <f t="shared" si="1"/>
        <v>95.16</v>
      </c>
    </row>
    <row r="45" spans="1:9" x14ac:dyDescent="0.25">
      <c r="A45" s="17">
        <v>2</v>
      </c>
      <c r="B45" s="64" t="s">
        <v>18</v>
      </c>
      <c r="C45" s="17" t="s">
        <v>370</v>
      </c>
      <c r="D45" s="17" t="s">
        <v>371</v>
      </c>
      <c r="E45" s="17" t="s">
        <v>372</v>
      </c>
      <c r="F45" s="17"/>
      <c r="G45" s="71">
        <f t="shared" si="0"/>
        <v>9.556750000000001</v>
      </c>
      <c r="H45" s="26">
        <v>3.8227000000000002</v>
      </c>
      <c r="I45" s="22">
        <f t="shared" si="1"/>
        <v>7.6454000000000004</v>
      </c>
    </row>
    <row r="46" spans="1:9" x14ac:dyDescent="0.25">
      <c r="A46" s="17">
        <v>1</v>
      </c>
      <c r="B46" s="64" t="s">
        <v>18</v>
      </c>
      <c r="C46" s="17" t="s">
        <v>370</v>
      </c>
      <c r="D46" s="17" t="s">
        <v>373</v>
      </c>
      <c r="E46" s="17" t="s">
        <v>374</v>
      </c>
      <c r="F46" s="17"/>
      <c r="G46" s="71">
        <f t="shared" si="0"/>
        <v>3.0162499999999999</v>
      </c>
      <c r="H46" s="26">
        <v>2.4129999999999998</v>
      </c>
      <c r="I46" s="22">
        <f t="shared" si="1"/>
        <v>2.4129999999999998</v>
      </c>
    </row>
    <row r="47" spans="1:9" x14ac:dyDescent="0.25">
      <c r="A47" s="17">
        <v>1</v>
      </c>
      <c r="B47" s="64" t="s">
        <v>18</v>
      </c>
      <c r="C47" s="17" t="s">
        <v>375</v>
      </c>
      <c r="D47" s="17">
        <v>1704</v>
      </c>
      <c r="E47" s="17" t="s">
        <v>376</v>
      </c>
      <c r="F47" s="17"/>
      <c r="G47" s="71">
        <f t="shared" si="0"/>
        <v>38.392499999999998</v>
      </c>
      <c r="H47" s="26">
        <v>30.713999999999999</v>
      </c>
      <c r="I47" s="22">
        <f t="shared" si="1"/>
        <v>30.713999999999999</v>
      </c>
    </row>
    <row r="48" spans="1:9" x14ac:dyDescent="0.25">
      <c r="A48" s="17">
        <v>5</v>
      </c>
      <c r="B48" s="17" t="s">
        <v>17</v>
      </c>
      <c r="C48" s="17"/>
      <c r="D48" s="17"/>
      <c r="E48" s="17" t="s">
        <v>408</v>
      </c>
      <c r="F48" s="23"/>
      <c r="G48" s="71">
        <f t="shared" si="0"/>
        <v>5.9375</v>
      </c>
      <c r="H48" s="26">
        <v>0.95</v>
      </c>
      <c r="I48" s="22">
        <f t="shared" si="1"/>
        <v>4.75</v>
      </c>
    </row>
    <row r="49" spans="1:9" x14ac:dyDescent="0.25">
      <c r="A49" s="17">
        <v>6</v>
      </c>
      <c r="B49" s="17" t="s">
        <v>17</v>
      </c>
      <c r="C49" s="17"/>
      <c r="D49" s="17"/>
      <c r="E49" s="17" t="s">
        <v>409</v>
      </c>
      <c r="F49" s="23"/>
      <c r="G49" s="71">
        <f t="shared" si="0"/>
        <v>5.2499999999999991</v>
      </c>
      <c r="H49" s="26">
        <v>0.7</v>
      </c>
      <c r="I49" s="22">
        <f t="shared" si="1"/>
        <v>4.1999999999999993</v>
      </c>
    </row>
    <row r="50" spans="1:9" x14ac:dyDescent="0.25">
      <c r="A50" s="17">
        <v>2</v>
      </c>
      <c r="B50" s="17" t="s">
        <v>18</v>
      </c>
      <c r="C50" s="17"/>
      <c r="D50" s="17"/>
      <c r="E50" s="17" t="s">
        <v>410</v>
      </c>
      <c r="F50" s="23"/>
      <c r="G50" s="71">
        <f>I50+I50*$H$52</f>
        <v>20</v>
      </c>
      <c r="H50" s="26">
        <v>8</v>
      </c>
      <c r="I50" s="22">
        <f t="shared" si="1"/>
        <v>16</v>
      </c>
    </row>
    <row r="51" spans="1:9" x14ac:dyDescent="0.25">
      <c r="A51" s="25"/>
      <c r="B51" s="25"/>
      <c r="C51" s="25"/>
      <c r="D51" s="25"/>
      <c r="E51" s="55"/>
      <c r="F51" s="56"/>
      <c r="G51" s="72">
        <f>SUM(G12:G50)</f>
        <v>883.95947499999988</v>
      </c>
      <c r="I51" s="28">
        <f>SUM(I12:I50)</f>
        <v>707.16758000000004</v>
      </c>
    </row>
    <row r="52" spans="1:9" x14ac:dyDescent="0.25">
      <c r="A52" s="25"/>
      <c r="B52" s="25"/>
      <c r="C52" s="25"/>
      <c r="D52" s="25"/>
      <c r="E52" s="25"/>
      <c r="F52" s="57"/>
      <c r="G52" s="73"/>
      <c r="H52" s="66">
        <v>0.25</v>
      </c>
      <c r="I52" s="22">
        <f>I51+I51*H52</f>
        <v>883.95947500000011</v>
      </c>
    </row>
    <row r="53" spans="1:9" x14ac:dyDescent="0.25">
      <c r="A53" s="29" t="s">
        <v>20</v>
      </c>
      <c r="B53" s="30"/>
      <c r="C53" s="30"/>
      <c r="D53" s="30"/>
      <c r="E53" s="30"/>
      <c r="F53" s="31" t="s">
        <v>21</v>
      </c>
      <c r="G53" s="75"/>
    </row>
    <row r="54" spans="1:9" x14ac:dyDescent="0.25">
      <c r="A54" s="29"/>
      <c r="B54" s="30"/>
      <c r="C54" s="30"/>
      <c r="D54" s="30"/>
      <c r="E54" s="30"/>
      <c r="F54" s="33"/>
      <c r="G54" s="75"/>
    </row>
    <row r="55" spans="1:9" x14ac:dyDescent="0.25">
      <c r="A55" s="29" t="s">
        <v>22</v>
      </c>
      <c r="B55" s="30"/>
      <c r="C55" s="30"/>
      <c r="D55" s="30"/>
      <c r="E55" s="30"/>
      <c r="F55" s="34"/>
      <c r="G55" s="74"/>
    </row>
    <row r="56" spans="1:9" x14ac:dyDescent="0.25">
      <c r="A56" s="35"/>
      <c r="B56" s="36"/>
      <c r="C56" s="36"/>
      <c r="D56" s="36"/>
      <c r="E56" s="36"/>
      <c r="F56" s="31" t="s">
        <v>23</v>
      </c>
      <c r="G56" s="75"/>
    </row>
    <row r="57" spans="1:9" x14ac:dyDescent="0.25">
      <c r="A57" s="29" t="s">
        <v>414</v>
      </c>
      <c r="B57" s="30"/>
      <c r="C57" s="30"/>
      <c r="D57" s="30"/>
      <c r="E57" s="30"/>
      <c r="F57" s="37"/>
      <c r="G57" s="74"/>
    </row>
    <row r="58" spans="1:9" x14ac:dyDescent="0.25">
      <c r="A58" s="38"/>
      <c r="B58" s="39"/>
      <c r="C58" s="39"/>
      <c r="D58" s="39"/>
      <c r="E58" s="39"/>
      <c r="F58" s="34"/>
      <c r="G58" s="74"/>
    </row>
    <row r="60" spans="1:9" x14ac:dyDescent="0.25">
      <c r="A60" t="s">
        <v>377</v>
      </c>
      <c r="B60">
        <v>1</v>
      </c>
      <c r="C60" t="s">
        <v>378</v>
      </c>
      <c r="F60" s="26"/>
      <c r="G60" s="26"/>
    </row>
    <row r="61" spans="1:9" x14ac:dyDescent="0.25">
      <c r="A61" t="s">
        <v>379</v>
      </c>
      <c r="B61">
        <v>1.5</v>
      </c>
      <c r="C61" t="s">
        <v>380</v>
      </c>
      <c r="F61" s="28"/>
      <c r="G61" s="28"/>
    </row>
    <row r="62" spans="1:9" x14ac:dyDescent="0.25">
      <c r="A62" t="s">
        <v>381</v>
      </c>
      <c r="B62">
        <v>1.5</v>
      </c>
      <c r="C62" t="s">
        <v>380</v>
      </c>
      <c r="F62" s="28"/>
      <c r="G62" s="28"/>
    </row>
    <row r="63" spans="1:9" x14ac:dyDescent="0.25">
      <c r="A63" t="s">
        <v>382</v>
      </c>
      <c r="B63">
        <v>10</v>
      </c>
      <c r="C63" t="s">
        <v>383</v>
      </c>
    </row>
    <row r="64" spans="1:9" x14ac:dyDescent="0.25">
      <c r="A64" t="s">
        <v>384</v>
      </c>
      <c r="B64">
        <v>10</v>
      </c>
      <c r="C64" t="s">
        <v>385</v>
      </c>
      <c r="F64" s="28"/>
      <c r="G64" s="28"/>
    </row>
    <row r="65" spans="1:7" x14ac:dyDescent="0.25">
      <c r="A65" t="s">
        <v>386</v>
      </c>
      <c r="B65">
        <v>1</v>
      </c>
      <c r="C65" t="s">
        <v>387</v>
      </c>
    </row>
    <row r="66" spans="1:7" x14ac:dyDescent="0.25">
      <c r="A66" t="s">
        <v>388</v>
      </c>
      <c r="B66">
        <v>8</v>
      </c>
      <c r="C66" t="s">
        <v>389</v>
      </c>
    </row>
    <row r="67" spans="1:7" x14ac:dyDescent="0.25">
      <c r="A67" t="s">
        <v>390</v>
      </c>
      <c r="B67">
        <v>2.5</v>
      </c>
      <c r="C67" t="s">
        <v>391</v>
      </c>
    </row>
    <row r="68" spans="1:7" x14ac:dyDescent="0.25">
      <c r="A68" t="s">
        <v>392</v>
      </c>
      <c r="B68">
        <v>5</v>
      </c>
      <c r="C68" t="s">
        <v>391</v>
      </c>
    </row>
    <row r="69" spans="1:7" x14ac:dyDescent="0.25">
      <c r="A69" t="s">
        <v>393</v>
      </c>
      <c r="B69">
        <v>7</v>
      </c>
      <c r="C69" t="s">
        <v>394</v>
      </c>
    </row>
    <row r="70" spans="1:7" x14ac:dyDescent="0.25">
      <c r="A70" t="s">
        <v>395</v>
      </c>
      <c r="B70">
        <v>3</v>
      </c>
      <c r="C70" t="s">
        <v>396</v>
      </c>
    </row>
    <row r="72" spans="1:7" x14ac:dyDescent="0.25">
      <c r="B72">
        <f>SUM(B60:B71)</f>
        <v>50.5</v>
      </c>
      <c r="C72" t="s">
        <v>397</v>
      </c>
      <c r="F72" s="26">
        <f>B72*23</f>
        <v>1161.5</v>
      </c>
      <c r="G72" s="26"/>
    </row>
    <row r="73" spans="1:7" x14ac:dyDescent="0.25">
      <c r="E73" t="s">
        <v>412</v>
      </c>
      <c r="F73" s="26">
        <v>80</v>
      </c>
      <c r="G73" s="26"/>
    </row>
    <row r="74" spans="1:7" x14ac:dyDescent="0.25">
      <c r="E74" t="s">
        <v>19</v>
      </c>
      <c r="F74" s="24">
        <f>I52</f>
        <v>883.95947500000011</v>
      </c>
      <c r="G74" s="76"/>
    </row>
    <row r="76" spans="1:7" x14ac:dyDescent="0.25">
      <c r="E76" t="s">
        <v>411</v>
      </c>
      <c r="F76" s="22">
        <f>SUM(F72:F75)</f>
        <v>2125.4594750000001</v>
      </c>
      <c r="G76" s="22"/>
    </row>
    <row r="77" spans="1:7" x14ac:dyDescent="0.25">
      <c r="E77" t="s">
        <v>416</v>
      </c>
      <c r="F77" s="32">
        <f>1530*10/100</f>
        <v>153</v>
      </c>
    </row>
    <row r="79" spans="1:7" x14ac:dyDescent="0.25">
      <c r="F79" s="22">
        <f>SUM(F76:F77)</f>
        <v>2278.4594750000001</v>
      </c>
    </row>
  </sheetData>
  <mergeCells count="8">
    <mergeCell ref="A8:E8"/>
    <mergeCell ref="A9:E9"/>
    <mergeCell ref="A1:E1"/>
    <mergeCell ref="A2:E2"/>
    <mergeCell ref="A3:E3"/>
    <mergeCell ref="A4:E4"/>
    <mergeCell ref="A6:E6"/>
    <mergeCell ref="A7:E7"/>
  </mergeCells>
  <pageMargins left="0.11811023622047245" right="0.31496062992125984" top="0.15748031496062992" bottom="0.15748031496062992" header="0.31496062992125984" footer="0.31496062992125984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203-6BB2-4BAD-8FEF-296880F487B9}">
  <dimension ref="A1:H61"/>
  <sheetViews>
    <sheetView topLeftCell="A22" workbookViewId="0">
      <selection activeCell="F46" sqref="A14:F46"/>
    </sheetView>
  </sheetViews>
  <sheetFormatPr defaultRowHeight="15" x14ac:dyDescent="0.25"/>
  <cols>
    <col min="1" max="1" width="5.5703125" customWidth="1"/>
    <col min="2" max="2" width="7.85546875" customWidth="1"/>
    <col min="3" max="3" width="6.42578125" customWidth="1"/>
    <col min="4" max="4" width="12.7109375" customWidth="1"/>
    <col min="5" max="5" width="15.5703125" customWidth="1"/>
    <col min="6" max="6" width="41" customWidth="1"/>
    <col min="8" max="8" width="12.570312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35" t="s">
        <v>0</v>
      </c>
      <c r="B2" s="336"/>
      <c r="C2" s="336"/>
      <c r="D2" s="336"/>
      <c r="E2" s="337"/>
      <c r="F2" s="2" t="s">
        <v>1</v>
      </c>
    </row>
    <row r="3" spans="1:8" x14ac:dyDescent="0.25">
      <c r="A3" s="338" t="s">
        <v>2</v>
      </c>
      <c r="B3" s="339"/>
      <c r="C3" s="339"/>
      <c r="D3" s="339"/>
      <c r="E3" s="340"/>
      <c r="F3" s="3" t="s">
        <v>95</v>
      </c>
    </row>
    <row r="4" spans="1:8" x14ac:dyDescent="0.25">
      <c r="A4" s="338" t="s">
        <v>3</v>
      </c>
      <c r="B4" s="339"/>
      <c r="C4" s="339"/>
      <c r="D4" s="339"/>
      <c r="E4" s="340"/>
      <c r="F4" s="4"/>
    </row>
    <row r="5" spans="1:8" x14ac:dyDescent="0.25">
      <c r="A5" s="338" t="s">
        <v>4</v>
      </c>
      <c r="B5" s="339"/>
      <c r="C5" s="339"/>
      <c r="D5" s="339"/>
      <c r="E5" s="340"/>
      <c r="F5" s="5" t="s">
        <v>85</v>
      </c>
    </row>
    <row r="6" spans="1:8" x14ac:dyDescent="0.25">
      <c r="A6" s="46"/>
      <c r="B6" s="46"/>
      <c r="C6" s="46"/>
      <c r="D6" s="46"/>
      <c r="E6" s="46"/>
      <c r="F6" s="7"/>
    </row>
    <row r="7" spans="1:8" x14ac:dyDescent="0.25">
      <c r="A7" s="7" t="s">
        <v>6</v>
      </c>
      <c r="B7" s="1"/>
      <c r="C7" s="1"/>
      <c r="D7" s="1"/>
      <c r="E7" s="1"/>
      <c r="F7" s="7" t="s">
        <v>7</v>
      </c>
    </row>
    <row r="8" spans="1:8" x14ac:dyDescent="0.25">
      <c r="A8" s="341"/>
      <c r="B8" s="342"/>
      <c r="C8" s="342"/>
      <c r="D8" s="342"/>
      <c r="E8" s="343"/>
      <c r="F8" s="8"/>
    </row>
    <row r="9" spans="1:8" x14ac:dyDescent="0.25">
      <c r="A9" s="344" t="s">
        <v>86</v>
      </c>
      <c r="B9" s="345"/>
      <c r="C9" s="345"/>
      <c r="D9" s="345"/>
      <c r="E9" s="346"/>
      <c r="F9" s="9" t="s">
        <v>89</v>
      </c>
    </row>
    <row r="10" spans="1:8" x14ac:dyDescent="0.25">
      <c r="A10" s="329" t="s">
        <v>87</v>
      </c>
      <c r="B10" s="330"/>
      <c r="C10" s="330"/>
      <c r="D10" s="330"/>
      <c r="E10" s="331"/>
      <c r="F10" s="9" t="s">
        <v>90</v>
      </c>
    </row>
    <row r="11" spans="1:8" x14ac:dyDescent="0.25">
      <c r="A11" s="332" t="s">
        <v>88</v>
      </c>
      <c r="B11" s="333"/>
      <c r="C11" s="333"/>
      <c r="D11" s="333"/>
      <c r="E11" s="334"/>
      <c r="F11" s="10"/>
    </row>
    <row r="12" spans="1:8" x14ac:dyDescent="0.25">
      <c r="A12" s="11"/>
      <c r="B12" s="11"/>
      <c r="C12" s="11"/>
      <c r="D12" s="11"/>
      <c r="E12" s="11"/>
      <c r="F12" s="12"/>
    </row>
    <row r="13" spans="1:8" x14ac:dyDescent="0.25">
      <c r="A13" s="15" t="s">
        <v>11</v>
      </c>
      <c r="B13" s="15" t="s">
        <v>12</v>
      </c>
      <c r="C13" s="15" t="s">
        <v>13</v>
      </c>
      <c r="D13" s="15" t="s">
        <v>14</v>
      </c>
      <c r="E13" s="51" t="s">
        <v>15</v>
      </c>
      <c r="F13" s="55" t="s">
        <v>16</v>
      </c>
    </row>
    <row r="14" spans="1:8" x14ac:dyDescent="0.25">
      <c r="A14" s="17">
        <v>1</v>
      </c>
      <c r="B14" s="41"/>
      <c r="C14" s="17" t="s">
        <v>195</v>
      </c>
      <c r="D14" s="17"/>
      <c r="E14" s="17" t="s">
        <v>196</v>
      </c>
      <c r="F14" s="17"/>
      <c r="G14" s="26">
        <v>305.13</v>
      </c>
      <c r="H14" s="22">
        <f>G14*A14</f>
        <v>305.13</v>
      </c>
    </row>
    <row r="15" spans="1:8" x14ac:dyDescent="0.25">
      <c r="A15" s="17">
        <v>1</v>
      </c>
      <c r="B15" s="41"/>
      <c r="C15" s="17" t="s">
        <v>197</v>
      </c>
      <c r="D15" s="17"/>
      <c r="E15" s="17" t="s">
        <v>198</v>
      </c>
      <c r="F15" s="17"/>
      <c r="G15" s="26">
        <v>4.3</v>
      </c>
      <c r="H15" s="22">
        <f t="shared" ref="H15:H45" si="0">G15*A15</f>
        <v>4.3</v>
      </c>
    </row>
    <row r="16" spans="1:8" x14ac:dyDescent="0.25">
      <c r="A16" s="17">
        <v>3</v>
      </c>
      <c r="B16" s="41"/>
      <c r="C16" s="17" t="s">
        <v>199</v>
      </c>
      <c r="D16" s="17"/>
      <c r="E16" s="17" t="s">
        <v>200</v>
      </c>
      <c r="F16" s="17"/>
      <c r="G16" s="26">
        <v>198.33</v>
      </c>
      <c r="H16" s="22">
        <f t="shared" si="0"/>
        <v>594.99</v>
      </c>
    </row>
    <row r="17" spans="1:8" x14ac:dyDescent="0.25">
      <c r="A17" s="17">
        <v>2</v>
      </c>
      <c r="B17" s="41"/>
      <c r="C17" s="17" t="s">
        <v>201</v>
      </c>
      <c r="D17" s="17"/>
      <c r="E17" s="17" t="s">
        <v>202</v>
      </c>
      <c r="F17" s="17"/>
      <c r="G17" s="26">
        <v>0</v>
      </c>
      <c r="H17" s="22">
        <f t="shared" si="0"/>
        <v>0</v>
      </c>
    </row>
    <row r="18" spans="1:8" x14ac:dyDescent="0.25">
      <c r="A18" s="17">
        <v>2</v>
      </c>
      <c r="B18" s="41"/>
      <c r="C18" s="17" t="s">
        <v>203</v>
      </c>
      <c r="D18" s="17"/>
      <c r="E18" s="17" t="s">
        <v>204</v>
      </c>
      <c r="F18" s="17"/>
      <c r="G18" s="26">
        <v>93.01</v>
      </c>
      <c r="H18" s="22">
        <f t="shared" si="0"/>
        <v>186.02</v>
      </c>
    </row>
    <row r="19" spans="1:8" x14ac:dyDescent="0.25">
      <c r="A19" s="17">
        <v>2</v>
      </c>
      <c r="B19" s="41"/>
      <c r="C19" s="17" t="s">
        <v>205</v>
      </c>
      <c r="D19" s="17"/>
      <c r="E19" s="17" t="s">
        <v>200</v>
      </c>
      <c r="F19" s="17"/>
      <c r="G19" s="26">
        <v>161.76</v>
      </c>
      <c r="H19" s="22">
        <f t="shared" si="0"/>
        <v>323.52</v>
      </c>
    </row>
    <row r="20" spans="1:8" x14ac:dyDescent="0.25">
      <c r="A20" s="17">
        <v>1</v>
      </c>
      <c r="B20" s="41"/>
      <c r="C20" s="17" t="s">
        <v>206</v>
      </c>
      <c r="D20" s="17"/>
      <c r="E20" s="17" t="s">
        <v>207</v>
      </c>
      <c r="F20" s="17"/>
      <c r="G20" s="26">
        <v>47.41</v>
      </c>
      <c r="H20" s="22">
        <f t="shared" si="0"/>
        <v>47.41</v>
      </c>
    </row>
    <row r="21" spans="1:8" x14ac:dyDescent="0.25">
      <c r="A21" s="17">
        <v>1</v>
      </c>
      <c r="B21" s="41"/>
      <c r="C21" s="17" t="s">
        <v>208</v>
      </c>
      <c r="D21" s="17"/>
      <c r="E21" s="17" t="s">
        <v>209</v>
      </c>
      <c r="F21" s="17"/>
      <c r="G21" s="26">
        <v>58.41</v>
      </c>
      <c r="H21" s="22">
        <f t="shared" si="0"/>
        <v>58.41</v>
      </c>
    </row>
    <row r="22" spans="1:8" x14ac:dyDescent="0.25">
      <c r="A22" s="17">
        <v>5</v>
      </c>
      <c r="B22" s="41"/>
      <c r="C22" s="17" t="s">
        <v>210</v>
      </c>
      <c r="D22" s="17"/>
      <c r="E22" s="17" t="s">
        <v>211</v>
      </c>
      <c r="F22" s="17"/>
      <c r="G22" s="26">
        <v>24.15</v>
      </c>
      <c r="H22" s="22">
        <f t="shared" si="0"/>
        <v>120.75</v>
      </c>
    </row>
    <row r="23" spans="1:8" x14ac:dyDescent="0.25">
      <c r="A23" s="17">
        <v>1</v>
      </c>
      <c r="B23" s="41"/>
      <c r="C23" s="17" t="s">
        <v>212</v>
      </c>
      <c r="D23" s="17"/>
      <c r="E23" s="17" t="s">
        <v>213</v>
      </c>
      <c r="F23" s="17"/>
      <c r="G23" s="26">
        <v>0</v>
      </c>
      <c r="H23" s="22">
        <f t="shared" si="0"/>
        <v>0</v>
      </c>
    </row>
    <row r="24" spans="1:8" x14ac:dyDescent="0.25">
      <c r="A24" s="17">
        <v>1</v>
      </c>
      <c r="B24" s="41"/>
      <c r="C24" s="17" t="s">
        <v>214</v>
      </c>
      <c r="D24" s="17"/>
      <c r="E24" s="17" t="s">
        <v>215</v>
      </c>
      <c r="F24" s="17"/>
      <c r="G24" s="26">
        <v>59.29</v>
      </c>
      <c r="H24" s="22">
        <f t="shared" si="0"/>
        <v>59.29</v>
      </c>
    </row>
    <row r="25" spans="1:8" x14ac:dyDescent="0.25">
      <c r="A25" s="17">
        <v>1</v>
      </c>
      <c r="B25" s="17"/>
      <c r="C25" s="17" t="s">
        <v>216</v>
      </c>
      <c r="D25" s="17"/>
      <c r="E25" s="17" t="s">
        <v>217</v>
      </c>
      <c r="F25" s="17"/>
      <c r="G25" s="26">
        <v>507.96</v>
      </c>
      <c r="H25" s="22">
        <f t="shared" si="0"/>
        <v>507.96</v>
      </c>
    </row>
    <row r="26" spans="1:8" x14ac:dyDescent="0.25">
      <c r="A26" s="17">
        <v>1</v>
      </c>
      <c r="B26" s="17"/>
      <c r="C26" s="17" t="s">
        <v>218</v>
      </c>
      <c r="D26" s="17"/>
      <c r="E26" s="17" t="s">
        <v>219</v>
      </c>
      <c r="F26" s="17"/>
      <c r="G26" s="26">
        <v>41.16</v>
      </c>
      <c r="H26" s="22">
        <f t="shared" si="0"/>
        <v>41.16</v>
      </c>
    </row>
    <row r="27" spans="1:8" x14ac:dyDescent="0.25">
      <c r="A27" s="17">
        <v>5</v>
      </c>
      <c r="B27" s="17"/>
      <c r="C27" s="17" t="s">
        <v>203</v>
      </c>
      <c r="D27" s="17"/>
      <c r="E27" s="17" t="s">
        <v>204</v>
      </c>
      <c r="F27" s="17"/>
      <c r="G27" s="26">
        <v>93.01</v>
      </c>
      <c r="H27" s="22">
        <f t="shared" si="0"/>
        <v>465.05</v>
      </c>
    </row>
    <row r="28" spans="1:8" x14ac:dyDescent="0.25">
      <c r="A28" s="17">
        <v>1</v>
      </c>
      <c r="B28" s="17"/>
      <c r="C28" s="17" t="s">
        <v>220</v>
      </c>
      <c r="D28" s="17"/>
      <c r="E28" s="17" t="s">
        <v>221</v>
      </c>
      <c r="F28" s="17"/>
      <c r="G28" s="26">
        <v>288.36</v>
      </c>
      <c r="H28" s="22">
        <f t="shared" si="0"/>
        <v>288.36</v>
      </c>
    </row>
    <row r="29" spans="1:8" x14ac:dyDescent="0.25">
      <c r="A29" s="17">
        <v>5</v>
      </c>
      <c r="B29" s="17"/>
      <c r="C29" s="17" t="s">
        <v>222</v>
      </c>
      <c r="D29" s="17"/>
      <c r="E29" s="17" t="s">
        <v>223</v>
      </c>
      <c r="F29" s="17"/>
      <c r="G29" s="26">
        <v>124.2</v>
      </c>
      <c r="H29" s="22">
        <f t="shared" si="0"/>
        <v>621</v>
      </c>
    </row>
    <row r="30" spans="1:8" x14ac:dyDescent="0.25">
      <c r="A30" s="17">
        <v>3</v>
      </c>
      <c r="B30" s="17"/>
      <c r="C30" s="17" t="s">
        <v>224</v>
      </c>
      <c r="D30" s="17"/>
      <c r="E30" s="17" t="s">
        <v>225</v>
      </c>
      <c r="F30" s="17"/>
      <c r="G30" s="26">
        <v>12.31</v>
      </c>
      <c r="H30" s="22">
        <f t="shared" si="0"/>
        <v>36.93</v>
      </c>
    </row>
    <row r="31" spans="1:8" x14ac:dyDescent="0.25">
      <c r="A31" s="17">
        <v>1</v>
      </c>
      <c r="B31" s="17"/>
      <c r="C31" s="17" t="s">
        <v>226</v>
      </c>
      <c r="D31" s="17"/>
      <c r="E31" s="17" t="s">
        <v>227</v>
      </c>
      <c r="F31" s="17"/>
      <c r="G31" s="26">
        <v>16.690000000000001</v>
      </c>
      <c r="H31" s="22">
        <f t="shared" si="0"/>
        <v>16.690000000000001</v>
      </c>
    </row>
    <row r="32" spans="1:8" x14ac:dyDescent="0.25">
      <c r="A32" s="17">
        <v>1</v>
      </c>
      <c r="B32" s="17"/>
      <c r="C32" s="17" t="s">
        <v>228</v>
      </c>
      <c r="D32" s="17"/>
      <c r="E32" s="17" t="s">
        <v>229</v>
      </c>
      <c r="F32" s="17"/>
      <c r="G32" s="26">
        <v>0</v>
      </c>
      <c r="H32" s="22">
        <f t="shared" si="0"/>
        <v>0</v>
      </c>
    </row>
    <row r="33" spans="1:8" x14ac:dyDescent="0.25">
      <c r="A33" s="17">
        <v>1</v>
      </c>
      <c r="B33" s="17"/>
      <c r="C33" s="17" t="s">
        <v>230</v>
      </c>
      <c r="D33" s="17"/>
      <c r="E33" s="17" t="s">
        <v>231</v>
      </c>
      <c r="F33" s="17"/>
      <c r="G33" s="26">
        <v>336.53</v>
      </c>
      <c r="H33" s="22">
        <f t="shared" si="0"/>
        <v>336.53</v>
      </c>
    </row>
    <row r="34" spans="1:8" x14ac:dyDescent="0.25">
      <c r="A34" s="17">
        <v>1</v>
      </c>
      <c r="B34" s="17"/>
      <c r="C34" s="17" t="s">
        <v>232</v>
      </c>
      <c r="D34" s="17"/>
      <c r="E34" s="17" t="s">
        <v>233</v>
      </c>
      <c r="F34" s="17"/>
      <c r="G34" s="26">
        <v>62.66</v>
      </c>
      <c r="H34" s="22">
        <f t="shared" si="0"/>
        <v>62.66</v>
      </c>
    </row>
    <row r="35" spans="1:8" x14ac:dyDescent="0.25">
      <c r="A35" s="17">
        <v>3</v>
      </c>
      <c r="B35" s="17"/>
      <c r="C35" s="17" t="s">
        <v>199</v>
      </c>
      <c r="D35" s="17"/>
      <c r="E35" s="17" t="s">
        <v>200</v>
      </c>
      <c r="F35" s="17"/>
      <c r="G35" s="26">
        <v>198.33</v>
      </c>
      <c r="H35" s="22">
        <f t="shared" si="0"/>
        <v>594.99</v>
      </c>
    </row>
    <row r="36" spans="1:8" x14ac:dyDescent="0.25">
      <c r="A36" s="17">
        <v>1</v>
      </c>
      <c r="B36" s="17"/>
      <c r="C36" s="17" t="s">
        <v>234</v>
      </c>
      <c r="D36" s="17"/>
      <c r="E36" s="17" t="s">
        <v>235</v>
      </c>
      <c r="F36" s="17"/>
      <c r="G36" s="26">
        <v>498.85</v>
      </c>
      <c r="H36" s="22">
        <f t="shared" si="0"/>
        <v>498.85</v>
      </c>
    </row>
    <row r="37" spans="1:8" x14ac:dyDescent="0.25">
      <c r="A37" s="17">
        <v>1</v>
      </c>
      <c r="B37" s="17"/>
      <c r="C37" s="17" t="s">
        <v>242</v>
      </c>
      <c r="D37" s="17"/>
      <c r="E37" s="17" t="s">
        <v>243</v>
      </c>
      <c r="F37" s="17"/>
      <c r="G37">
        <v>76.919600000000003</v>
      </c>
      <c r="H37" s="22">
        <f t="shared" si="0"/>
        <v>76.919600000000003</v>
      </c>
    </row>
    <row r="38" spans="1:8" x14ac:dyDescent="0.25">
      <c r="A38" s="17">
        <v>3</v>
      </c>
      <c r="B38" s="17"/>
      <c r="C38" s="17" t="s">
        <v>282</v>
      </c>
      <c r="D38" s="17"/>
      <c r="E38" s="17" t="s">
        <v>283</v>
      </c>
      <c r="F38" s="17"/>
      <c r="G38">
        <v>72</v>
      </c>
      <c r="H38" s="22">
        <f t="shared" si="0"/>
        <v>216</v>
      </c>
    </row>
    <row r="39" spans="1:8" x14ac:dyDescent="0.25">
      <c r="A39" s="17">
        <v>5</v>
      </c>
      <c r="B39" s="17"/>
      <c r="C39" s="17" t="s">
        <v>284</v>
      </c>
      <c r="D39" s="17"/>
      <c r="E39" s="17" t="s">
        <v>285</v>
      </c>
      <c r="F39" s="17"/>
      <c r="G39">
        <v>120.83</v>
      </c>
      <c r="H39" s="22">
        <f t="shared" si="0"/>
        <v>604.15</v>
      </c>
    </row>
    <row r="40" spans="1:8" x14ac:dyDescent="0.25">
      <c r="A40" s="17">
        <v>5</v>
      </c>
      <c r="B40" s="17"/>
      <c r="C40" s="17" t="s">
        <v>286</v>
      </c>
      <c r="D40" s="17"/>
      <c r="E40" s="17" t="s">
        <v>287</v>
      </c>
      <c r="F40" s="17"/>
      <c r="G40">
        <v>15.21</v>
      </c>
      <c r="H40" s="22">
        <f t="shared" si="0"/>
        <v>76.050000000000011</v>
      </c>
    </row>
    <row r="41" spans="1:8" x14ac:dyDescent="0.25">
      <c r="A41" s="17"/>
      <c r="B41" s="17"/>
      <c r="C41" s="17"/>
      <c r="D41" s="17"/>
      <c r="E41" s="17"/>
      <c r="F41" s="17"/>
      <c r="H41" s="22">
        <f t="shared" si="0"/>
        <v>0</v>
      </c>
    </row>
    <row r="42" spans="1:8" x14ac:dyDescent="0.25">
      <c r="A42" s="17">
        <v>3</v>
      </c>
      <c r="B42" s="17"/>
      <c r="C42" s="17" t="s">
        <v>238</v>
      </c>
      <c r="D42" s="17"/>
      <c r="E42" s="17" t="s">
        <v>239</v>
      </c>
      <c r="F42" s="17"/>
      <c r="G42" s="26">
        <v>36.450000000000003</v>
      </c>
      <c r="H42" s="22">
        <f t="shared" si="0"/>
        <v>109.35000000000001</v>
      </c>
    </row>
    <row r="43" spans="1:8" x14ac:dyDescent="0.25">
      <c r="A43" s="17">
        <v>19</v>
      </c>
      <c r="B43" s="17"/>
      <c r="C43" s="17" t="s">
        <v>240</v>
      </c>
      <c r="D43" s="17"/>
      <c r="E43" s="17" t="s">
        <v>241</v>
      </c>
      <c r="F43" s="17"/>
      <c r="G43" s="26">
        <v>33.75</v>
      </c>
      <c r="H43" s="22">
        <f t="shared" si="0"/>
        <v>641.25</v>
      </c>
    </row>
    <row r="44" spans="1:8" x14ac:dyDescent="0.25">
      <c r="A44" s="17">
        <v>16</v>
      </c>
      <c r="B44" s="17"/>
      <c r="C44" s="17" t="s">
        <v>236</v>
      </c>
      <c r="D44" s="17"/>
      <c r="E44" s="17" t="s">
        <v>237</v>
      </c>
      <c r="F44" s="17"/>
      <c r="G44" s="26">
        <v>1.64</v>
      </c>
      <c r="H44" s="22">
        <f t="shared" si="0"/>
        <v>26.24</v>
      </c>
    </row>
    <row r="45" spans="1:8" x14ac:dyDescent="0.25">
      <c r="A45" s="17"/>
      <c r="B45" s="17"/>
      <c r="C45" s="17"/>
      <c r="D45" s="17"/>
      <c r="E45" s="17"/>
      <c r="F45" s="17"/>
      <c r="H45" s="22">
        <f t="shared" si="0"/>
        <v>0</v>
      </c>
    </row>
    <row r="46" spans="1:8" x14ac:dyDescent="0.25">
      <c r="A46" s="17"/>
      <c r="B46" s="17"/>
      <c r="C46" s="17"/>
      <c r="D46" s="17"/>
      <c r="E46" s="17"/>
      <c r="F46" s="17"/>
    </row>
    <row r="47" spans="1:8" x14ac:dyDescent="0.25">
      <c r="A47" s="25"/>
      <c r="B47" s="25"/>
      <c r="C47" s="25"/>
      <c r="D47" s="25"/>
      <c r="E47" s="25"/>
      <c r="F47" s="57"/>
      <c r="H47" s="22">
        <f>SUM(H14:H46)</f>
        <v>6919.9596000000001</v>
      </c>
    </row>
    <row r="48" spans="1:8" x14ac:dyDescent="0.25">
      <c r="A48" s="25"/>
      <c r="B48" s="25"/>
      <c r="C48" s="25"/>
      <c r="D48" s="25"/>
      <c r="E48" s="25"/>
      <c r="F48" s="25"/>
    </row>
    <row r="49" spans="1:6" x14ac:dyDescent="0.25">
      <c r="A49" s="29" t="s">
        <v>20</v>
      </c>
      <c r="B49" s="30"/>
      <c r="C49" s="30"/>
      <c r="D49" s="30"/>
      <c r="E49" s="30"/>
      <c r="F49" s="31" t="s">
        <v>21</v>
      </c>
    </row>
    <row r="50" spans="1:6" x14ac:dyDescent="0.25">
      <c r="A50" s="29"/>
      <c r="B50" s="30"/>
      <c r="C50" s="30"/>
      <c r="D50" s="30"/>
      <c r="E50" s="30"/>
      <c r="F50" s="33"/>
    </row>
    <row r="51" spans="1:6" x14ac:dyDescent="0.25">
      <c r="A51" s="29" t="s">
        <v>22</v>
      </c>
      <c r="B51" s="30"/>
      <c r="C51" s="30"/>
      <c r="D51" s="30"/>
      <c r="E51" s="30"/>
      <c r="F51" s="34"/>
    </row>
    <row r="52" spans="1:6" x14ac:dyDescent="0.25">
      <c r="A52" s="35"/>
      <c r="B52" s="36"/>
      <c r="C52" s="36"/>
      <c r="D52" s="36"/>
      <c r="E52" s="36"/>
      <c r="F52" s="31" t="s">
        <v>23</v>
      </c>
    </row>
    <row r="53" spans="1:6" x14ac:dyDescent="0.25">
      <c r="A53" s="29" t="s">
        <v>96</v>
      </c>
      <c r="B53" s="30"/>
      <c r="C53" s="30"/>
      <c r="D53" s="30"/>
      <c r="E53" s="30"/>
      <c r="F53" s="37"/>
    </row>
    <row r="54" spans="1:6" x14ac:dyDescent="0.25">
      <c r="A54" s="38"/>
      <c r="B54" s="39"/>
      <c r="C54" s="39"/>
      <c r="D54" s="39"/>
      <c r="E54" s="39"/>
      <c r="F54" s="34"/>
    </row>
    <row r="57" spans="1:6" x14ac:dyDescent="0.25">
      <c r="F57" s="26"/>
    </row>
    <row r="58" spans="1:6" x14ac:dyDescent="0.25">
      <c r="F58" s="28"/>
    </row>
    <row r="59" spans="1:6" x14ac:dyDescent="0.25">
      <c r="F59" s="28"/>
    </row>
    <row r="61" spans="1:6" x14ac:dyDescent="0.25">
      <c r="F61" s="28">
        <f>SUM(F57:F60)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33</vt:i4>
      </vt:variant>
      <vt:variant>
        <vt:lpstr>Intervalli denominati</vt:lpstr>
      </vt:variant>
      <vt:variant>
        <vt:i4>26</vt:i4>
      </vt:variant>
    </vt:vector>
  </HeadingPairs>
  <TitlesOfParts>
    <vt:vector size="59" baseType="lpstr">
      <vt:lpstr>1</vt:lpstr>
      <vt:lpstr>2</vt:lpstr>
      <vt:lpstr>BOLLA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16B</vt:lpstr>
      <vt:lpstr>17</vt:lpstr>
      <vt:lpstr>18</vt:lpstr>
      <vt:lpstr>19</vt:lpstr>
      <vt:lpstr>20</vt:lpstr>
      <vt:lpstr>21</vt:lpstr>
      <vt:lpstr>22</vt:lpstr>
      <vt:lpstr>23</vt:lpstr>
      <vt:lpstr>23B</vt:lpstr>
      <vt:lpstr>24</vt:lpstr>
      <vt:lpstr>25</vt:lpstr>
      <vt:lpstr>SIMART</vt:lpstr>
      <vt:lpstr>Foglio1</vt:lpstr>
      <vt:lpstr>27</vt:lpstr>
      <vt:lpstr>28</vt:lpstr>
      <vt:lpstr>29</vt:lpstr>
      <vt:lpstr>'1'!Area_stampa</vt:lpstr>
      <vt:lpstr>'10'!Area_stampa</vt:lpstr>
      <vt:lpstr>'12'!Area_stampa</vt:lpstr>
      <vt:lpstr>'13'!Area_stampa</vt:lpstr>
      <vt:lpstr>'14'!Area_stampa</vt:lpstr>
      <vt:lpstr>'15'!Area_stampa</vt:lpstr>
      <vt:lpstr>'16'!Area_stampa</vt:lpstr>
      <vt:lpstr>'16B'!Area_stampa</vt:lpstr>
      <vt:lpstr>'17'!Area_stampa</vt:lpstr>
      <vt:lpstr>'18'!Area_stampa</vt:lpstr>
      <vt:lpstr>'19'!Area_stampa</vt:lpstr>
      <vt:lpstr>'2'!Area_stampa</vt:lpstr>
      <vt:lpstr>'20'!Area_stampa</vt:lpstr>
      <vt:lpstr>'21'!Area_stampa</vt:lpstr>
      <vt:lpstr>'22'!Area_stampa</vt:lpstr>
      <vt:lpstr>'23'!Area_stampa</vt:lpstr>
      <vt:lpstr>'23B'!Area_stampa</vt:lpstr>
      <vt:lpstr>'24'!Area_stampa</vt:lpstr>
      <vt:lpstr>'25'!Area_stampa</vt:lpstr>
      <vt:lpstr>'27'!Area_stampa</vt:lpstr>
      <vt:lpstr>'29'!Area_stampa</vt:lpstr>
      <vt:lpstr>'4'!Area_stampa</vt:lpstr>
      <vt:lpstr>'5'!Area_stampa</vt:lpstr>
      <vt:lpstr>'7'!Area_stampa</vt:lpstr>
      <vt:lpstr>'9'!Area_stampa</vt:lpstr>
      <vt:lpstr>SIMART!Area_stampa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2022-04-03T18:36:25Z</cp:lastPrinted>
  <dcterms:created xsi:type="dcterms:W3CDTF">2021-01-12T17:29:01Z</dcterms:created>
  <dcterms:modified xsi:type="dcterms:W3CDTF">2022-07-04T16:53:41Z</dcterms:modified>
</cp:coreProperties>
</file>